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mc:AlternateContent xmlns:mc="http://schemas.openxmlformats.org/markup-compatibility/2006">
    <mc:Choice Requires="x15">
      <x15ac:absPath xmlns:x15ac="http://schemas.microsoft.com/office/spreadsheetml/2010/11/ac" url="C:\Users\nbelmans\AppData\Roaming\OpenText\OTEdit\EC_sckcen\c89240248\"/>
    </mc:Choice>
  </mc:AlternateContent>
  <xr:revisionPtr revIDLastSave="0" documentId="13_ncr:1_{DFE5A5DE-DB4A-4237-93E5-72AE8F25D4A5}" xr6:coauthVersionLast="47" xr6:coauthVersionMax="47" xr10:uidLastSave="{00000000-0000-0000-0000-000000000000}"/>
  <bookViews>
    <workbookView xWindow="-24154" yWindow="-113" windowWidth="24267" windowHeight="13148" tabRatio="568" firstSheet="2" activeTab="2" xr2:uid="{00000000-000D-0000-FFFF-FFFF00000000}"/>
  </bookViews>
  <sheets>
    <sheet name="Directions - start here" sheetId="6" state="hidden" r:id="rId1"/>
    <sheet name="Examples for a week" sheetId="20" state="hidden" r:id="rId2"/>
    <sheet name="Budget template " sheetId="21" r:id="rId3"/>
    <sheet name="COPY " sheetId="11" state="hidden" r:id="rId4"/>
    <sheet name="Sheet1" sheetId="15" state="hidden" r:id="rId5"/>
  </sheets>
  <externalReferences>
    <externalReference r:id="rId6"/>
  </externalReferences>
  <definedNames>
    <definedName name="pm_COVRA">[1]Feuil3!$H$7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1" i="21" l="1"/>
  <c r="D12" i="20"/>
  <c r="D10" i="20"/>
  <c r="D9" i="20"/>
  <c r="D8" i="20"/>
  <c r="D7" i="20"/>
  <c r="D6" i="20"/>
  <c r="D5" i="20"/>
  <c r="BC293" i="11" l="1"/>
  <c r="BB293" i="11"/>
  <c r="BA293" i="11"/>
  <c r="AZ293" i="11"/>
  <c r="AY293" i="11"/>
  <c r="AX293" i="11"/>
  <c r="AW293" i="11"/>
  <c r="AV293" i="11"/>
  <c r="AU293" i="11"/>
  <c r="AT293" i="11"/>
  <c r="AS293" i="11"/>
  <c r="AR293" i="11"/>
  <c r="AQ293" i="11"/>
  <c r="AP293" i="11"/>
  <c r="AO293" i="11"/>
  <c r="AN293" i="11"/>
  <c r="AM293" i="11"/>
  <c r="AL293" i="11"/>
  <c r="AK293" i="11"/>
  <c r="AJ293" i="11"/>
  <c r="AI293" i="11"/>
  <c r="AH293" i="11"/>
  <c r="AG293" i="11"/>
  <c r="AF293" i="11"/>
  <c r="AE293" i="11"/>
  <c r="AD293" i="11"/>
  <c r="AC293" i="11"/>
  <c r="AB293" i="11"/>
  <c r="AA293" i="11"/>
  <c r="Z293" i="11"/>
  <c r="Y293" i="11"/>
  <c r="X293" i="11"/>
  <c r="W293" i="11"/>
  <c r="V293" i="11"/>
  <c r="U293" i="11"/>
  <c r="T293" i="11"/>
  <c r="S293" i="11"/>
  <c r="R293" i="11"/>
  <c r="Q293" i="11"/>
  <c r="P293" i="11"/>
  <c r="O293" i="11"/>
  <c r="N293" i="11"/>
  <c r="M293" i="11"/>
  <c r="L293" i="11"/>
  <c r="K293" i="11"/>
  <c r="J293" i="11"/>
  <c r="I293" i="11"/>
  <c r="H293" i="11"/>
  <c r="G293" i="11"/>
  <c r="F293" i="11"/>
  <c r="E293" i="11"/>
  <c r="D293" i="11"/>
  <c r="BC291" i="11"/>
  <c r="BB291" i="11"/>
  <c r="BA291" i="11"/>
  <c r="AZ291" i="11"/>
  <c r="AY291" i="11"/>
  <c r="AX291" i="11"/>
  <c r="AW291" i="11"/>
  <c r="AV291" i="11"/>
  <c r="AU291" i="11"/>
  <c r="AT291" i="11"/>
  <c r="AS291" i="11"/>
  <c r="AR291" i="11"/>
  <c r="AQ291" i="11"/>
  <c r="AP291" i="11"/>
  <c r="AO291" i="11"/>
  <c r="AN291" i="11"/>
  <c r="AM291" i="11"/>
  <c r="AL291" i="11"/>
  <c r="AK291" i="11"/>
  <c r="AJ291" i="11"/>
  <c r="AI291" i="11"/>
  <c r="AH291" i="11"/>
  <c r="AG291" i="11"/>
  <c r="AF291" i="11"/>
  <c r="AE291" i="11"/>
  <c r="AD291" i="11"/>
  <c r="AC291" i="11"/>
  <c r="AB291" i="11"/>
  <c r="AA291" i="11"/>
  <c r="Z291" i="11"/>
  <c r="Y291" i="11"/>
  <c r="X291" i="11"/>
  <c r="W291" i="11"/>
  <c r="V291" i="11"/>
  <c r="U291" i="11"/>
  <c r="T291" i="11"/>
  <c r="S291" i="11"/>
  <c r="R291" i="11"/>
  <c r="Q291" i="11"/>
  <c r="P291" i="11"/>
  <c r="O291" i="11"/>
  <c r="N291" i="11"/>
  <c r="M291" i="11"/>
  <c r="L291" i="11"/>
  <c r="K291" i="11"/>
  <c r="J291" i="11"/>
  <c r="I291" i="11"/>
  <c r="H291" i="11"/>
  <c r="G291" i="11"/>
  <c r="F291" i="11"/>
  <c r="E291" i="11"/>
  <c r="D291" i="11"/>
  <c r="BC290" i="11"/>
  <c r="BB290" i="11"/>
  <c r="BA290" i="11"/>
  <c r="AZ290" i="11"/>
  <c r="AY290" i="11"/>
  <c r="AX290" i="11"/>
  <c r="AW290" i="11"/>
  <c r="AV290" i="11"/>
  <c r="AU290" i="11"/>
  <c r="AT290" i="11"/>
  <c r="AS290" i="11"/>
  <c r="AR290" i="11"/>
  <c r="AQ290" i="11"/>
  <c r="AP290" i="11"/>
  <c r="AO290" i="11"/>
  <c r="AN290" i="11"/>
  <c r="AM290" i="11"/>
  <c r="AL290" i="11"/>
  <c r="AK290" i="11"/>
  <c r="AJ290" i="11"/>
  <c r="AI290" i="11"/>
  <c r="AH290" i="11"/>
  <c r="AG290" i="11"/>
  <c r="AF290" i="11"/>
  <c r="AE290" i="11"/>
  <c r="AD290" i="11"/>
  <c r="AC290" i="11"/>
  <c r="AB290" i="11"/>
  <c r="AA290" i="11"/>
  <c r="Z290" i="11"/>
  <c r="Y290" i="11"/>
  <c r="X290" i="11"/>
  <c r="W290" i="11"/>
  <c r="V290" i="11"/>
  <c r="U290" i="11"/>
  <c r="T290" i="11"/>
  <c r="S290" i="11"/>
  <c r="R290" i="11"/>
  <c r="Q290" i="11"/>
  <c r="P290" i="11"/>
  <c r="O290" i="11"/>
  <c r="N290" i="11"/>
  <c r="M290" i="11"/>
  <c r="L290" i="11"/>
  <c r="K290" i="11"/>
  <c r="J290" i="11"/>
  <c r="I290" i="11"/>
  <c r="H290" i="11"/>
  <c r="G290" i="11"/>
  <c r="F290" i="11"/>
  <c r="E290" i="11"/>
  <c r="D290" i="11"/>
  <c r="BC289" i="11"/>
  <c r="BB289" i="11"/>
  <c r="BA289" i="11"/>
  <c r="AZ289" i="11"/>
  <c r="AY289" i="11"/>
  <c r="AX289" i="11"/>
  <c r="AW289" i="11"/>
  <c r="AV289" i="11"/>
  <c r="AU289" i="11"/>
  <c r="AT289" i="11"/>
  <c r="AS289" i="11"/>
  <c r="AR289" i="11"/>
  <c r="AQ289" i="11"/>
  <c r="AP289" i="11"/>
  <c r="AO289" i="11"/>
  <c r="AN289" i="11"/>
  <c r="AM289" i="11"/>
  <c r="AL289" i="11"/>
  <c r="AK289" i="11"/>
  <c r="AJ289" i="11"/>
  <c r="AI289" i="11"/>
  <c r="AH289" i="11"/>
  <c r="AG289" i="11"/>
  <c r="AF289" i="11"/>
  <c r="AE289" i="11"/>
  <c r="AD289" i="11"/>
  <c r="AC289" i="11"/>
  <c r="AB289" i="11"/>
  <c r="AA289" i="11"/>
  <c r="Z289" i="11"/>
  <c r="Y289" i="11"/>
  <c r="X289" i="11"/>
  <c r="W289" i="11"/>
  <c r="V289" i="11"/>
  <c r="U289" i="11"/>
  <c r="T289" i="11"/>
  <c r="S289" i="11"/>
  <c r="R289" i="11"/>
  <c r="Q289" i="11"/>
  <c r="P289" i="11"/>
  <c r="O289" i="11"/>
  <c r="N289" i="11"/>
  <c r="M289" i="11"/>
  <c r="L289" i="11"/>
  <c r="K289" i="11"/>
  <c r="J289" i="11"/>
  <c r="I289" i="11"/>
  <c r="H289" i="11"/>
  <c r="G289" i="11"/>
  <c r="F289" i="11"/>
  <c r="E289" i="11"/>
  <c r="D289" i="11"/>
  <c r="BC288" i="11"/>
  <c r="BB288" i="11"/>
  <c r="BA288" i="11"/>
  <c r="AZ288" i="11"/>
  <c r="AY288" i="11"/>
  <c r="AX288" i="11"/>
  <c r="AW288" i="11"/>
  <c r="AV288" i="11"/>
  <c r="AU288" i="11"/>
  <c r="AT288" i="11"/>
  <c r="AS288" i="11"/>
  <c r="AR288" i="11"/>
  <c r="AQ288" i="11"/>
  <c r="AP288" i="11"/>
  <c r="AO288" i="11"/>
  <c r="AN288" i="11"/>
  <c r="AM288" i="11"/>
  <c r="AL288" i="11"/>
  <c r="AK288" i="11"/>
  <c r="AJ288" i="11"/>
  <c r="AI288" i="11"/>
  <c r="AH288" i="11"/>
  <c r="AG288" i="11"/>
  <c r="AE288" i="11"/>
  <c r="AD288" i="11"/>
  <c r="AC288" i="11"/>
  <c r="AB288" i="11"/>
  <c r="AA288" i="11"/>
  <c r="Z288" i="11"/>
  <c r="Y288" i="11"/>
  <c r="X288" i="11"/>
  <c r="W288" i="11"/>
  <c r="V288" i="11"/>
  <c r="U288" i="11"/>
  <c r="T288" i="11"/>
  <c r="S288" i="11"/>
  <c r="R288" i="11"/>
  <c r="Q288" i="11"/>
  <c r="P288" i="11"/>
  <c r="O288" i="11"/>
  <c r="N288" i="11"/>
  <c r="M288" i="11"/>
  <c r="L288" i="11"/>
  <c r="K288" i="11"/>
  <c r="J288" i="11"/>
  <c r="I288" i="11"/>
  <c r="H288" i="11"/>
  <c r="G288" i="11"/>
  <c r="F288" i="11"/>
  <c r="E288" i="11"/>
  <c r="BC278" i="11"/>
  <c r="BB278" i="11"/>
  <c r="BA278" i="11"/>
  <c r="AZ278" i="11"/>
  <c r="AY278" i="11"/>
  <c r="AX278" i="11"/>
  <c r="AW278" i="11"/>
  <c r="AV278" i="11"/>
  <c r="AU278" i="11"/>
  <c r="AT278" i="11"/>
  <c r="AS278" i="11"/>
  <c r="AR278" i="11"/>
  <c r="AQ278" i="11"/>
  <c r="AP278" i="11"/>
  <c r="AO278" i="11"/>
  <c r="AN278" i="11"/>
  <c r="AM278" i="11"/>
  <c r="AL278" i="11"/>
  <c r="AK278" i="11"/>
  <c r="AJ278" i="11"/>
  <c r="AI278" i="11"/>
  <c r="AH278" i="11"/>
  <c r="AG278" i="11"/>
  <c r="AE278" i="11"/>
  <c r="AD278" i="11"/>
  <c r="AC278" i="11"/>
  <c r="AB278" i="11"/>
  <c r="AA278" i="11"/>
  <c r="Z278" i="11"/>
  <c r="Y278" i="11"/>
  <c r="X278" i="11"/>
  <c r="W278" i="11"/>
  <c r="V278" i="11"/>
  <c r="U278" i="11"/>
  <c r="T278" i="11"/>
  <c r="S278" i="11"/>
  <c r="R278" i="11"/>
  <c r="Q278" i="11"/>
  <c r="P278" i="11"/>
  <c r="O278" i="11"/>
  <c r="N278" i="11"/>
  <c r="M278" i="11"/>
  <c r="L278" i="11"/>
  <c r="K278" i="11"/>
  <c r="J278" i="11"/>
  <c r="I278" i="11"/>
  <c r="H278" i="11"/>
  <c r="G278" i="11"/>
  <c r="F278" i="11"/>
  <c r="E278" i="11"/>
  <c r="D278" i="11"/>
  <c r="C277" i="11"/>
  <c r="C276" i="11"/>
  <c r="AF274" i="11"/>
  <c r="C275" i="11" s="1"/>
  <c r="BC272" i="11"/>
  <c r="BB272" i="11"/>
  <c r="BB273" i="11" s="1"/>
  <c r="BA272" i="11"/>
  <c r="BA273" i="11" s="1"/>
  <c r="AZ272" i="11"/>
  <c r="AY272" i="11"/>
  <c r="AY273" i="11" s="1"/>
  <c r="AX272" i="11"/>
  <c r="AX273" i="11" s="1"/>
  <c r="AW272" i="11"/>
  <c r="AW273" i="11" s="1"/>
  <c r="AV272" i="11"/>
  <c r="AU272" i="11"/>
  <c r="AT272" i="11"/>
  <c r="AS272" i="11"/>
  <c r="AR272" i="11"/>
  <c r="AQ272" i="11"/>
  <c r="AP272" i="11"/>
  <c r="AP273" i="11" s="1"/>
  <c r="AO272" i="11"/>
  <c r="AO273" i="11" s="1"/>
  <c r="AN272" i="11"/>
  <c r="AM272" i="11"/>
  <c r="AL272" i="11"/>
  <c r="AL273" i="11" s="1"/>
  <c r="AK272" i="11"/>
  <c r="AK273" i="11" s="1"/>
  <c r="AJ272" i="11"/>
  <c r="AI272" i="11"/>
  <c r="AH272" i="11"/>
  <c r="AH273" i="11" s="1"/>
  <c r="AG272" i="11"/>
  <c r="AG273" i="11" s="1"/>
  <c r="AF272" i="11"/>
  <c r="AE272" i="11"/>
  <c r="AD272" i="11"/>
  <c r="AD273" i="11" s="1"/>
  <c r="AC272" i="11"/>
  <c r="AC273" i="11" s="1"/>
  <c r="AB272" i="11"/>
  <c r="AA272" i="11"/>
  <c r="AA273" i="11" s="1"/>
  <c r="Z272" i="11"/>
  <c r="Z273" i="11" s="1"/>
  <c r="Y272" i="11"/>
  <c r="Y273" i="11" s="1"/>
  <c r="X272" i="11"/>
  <c r="W272" i="11"/>
  <c r="V272" i="11"/>
  <c r="U272" i="11"/>
  <c r="U273" i="11" s="1"/>
  <c r="T272" i="11"/>
  <c r="S272" i="11"/>
  <c r="R272" i="11"/>
  <c r="R273" i="11" s="1"/>
  <c r="Q272" i="11"/>
  <c r="Q273" i="11" s="1"/>
  <c r="P272" i="11"/>
  <c r="O272" i="11"/>
  <c r="N272" i="11"/>
  <c r="N273" i="11" s="1"/>
  <c r="M272" i="11"/>
  <c r="L272" i="11"/>
  <c r="K272" i="11"/>
  <c r="J272" i="11"/>
  <c r="J273" i="11" s="1"/>
  <c r="I272" i="11"/>
  <c r="I273" i="11" s="1"/>
  <c r="H272" i="11"/>
  <c r="G272" i="11"/>
  <c r="F272" i="11"/>
  <c r="E272" i="11"/>
  <c r="E273" i="11" s="1"/>
  <c r="D272" i="11"/>
  <c r="C271" i="11"/>
  <c r="C270" i="11" s="1"/>
  <c r="C269" i="11"/>
  <c r="C268" i="11"/>
  <c r="C267" i="11"/>
  <c r="C265" i="11"/>
  <c r="C264" i="11"/>
  <c r="C263" i="11"/>
  <c r="C261" i="11"/>
  <c r="C260" i="11"/>
  <c r="C259" i="11"/>
  <c r="C257" i="11"/>
  <c r="C256" i="11"/>
  <c r="C255" i="11"/>
  <c r="C253" i="11"/>
  <c r="C252" i="11"/>
  <c r="C250" i="11"/>
  <c r="C249" i="11" s="1"/>
  <c r="BC240" i="11"/>
  <c r="BB240" i="11"/>
  <c r="BA240" i="11"/>
  <c r="AZ240" i="11"/>
  <c r="AY240" i="11"/>
  <c r="AX240" i="11"/>
  <c r="AW240" i="11"/>
  <c r="AV240" i="11"/>
  <c r="AU240" i="11"/>
  <c r="AT240" i="11"/>
  <c r="AS240" i="11"/>
  <c r="AR240" i="11"/>
  <c r="AQ240" i="11"/>
  <c r="AP240" i="11"/>
  <c r="AO240" i="11"/>
  <c r="AN240" i="11"/>
  <c r="AM240" i="11"/>
  <c r="AL240" i="11"/>
  <c r="AK240" i="11"/>
  <c r="AJ240" i="11"/>
  <c r="AI240" i="11"/>
  <c r="AH240" i="11"/>
  <c r="AG240" i="11"/>
  <c r="AF240" i="11"/>
  <c r="AE240" i="11"/>
  <c r="AD240" i="11"/>
  <c r="AC240" i="11"/>
  <c r="AB240" i="11"/>
  <c r="AA240" i="11"/>
  <c r="Z240" i="11"/>
  <c r="Y240" i="11"/>
  <c r="X240" i="11"/>
  <c r="W240" i="11"/>
  <c r="V240" i="11"/>
  <c r="U240" i="11"/>
  <c r="T240" i="11"/>
  <c r="S240" i="11"/>
  <c r="R240" i="11"/>
  <c r="Q240" i="11"/>
  <c r="P240" i="11"/>
  <c r="O240" i="11"/>
  <c r="N240" i="11"/>
  <c r="M240" i="11"/>
  <c r="L240" i="11"/>
  <c r="K240" i="11"/>
  <c r="J240" i="11"/>
  <c r="I240" i="11"/>
  <c r="H240" i="11"/>
  <c r="G240" i="11"/>
  <c r="F240" i="11"/>
  <c r="E240" i="11"/>
  <c r="D240" i="11"/>
  <c r="C239" i="11"/>
  <c r="C238" i="11"/>
  <c r="C237" i="11"/>
  <c r="BC234" i="11"/>
  <c r="BC235" i="11" s="1"/>
  <c r="BB234" i="11"/>
  <c r="BB235" i="11" s="1"/>
  <c r="BA234" i="11"/>
  <c r="BA235" i="11" s="1"/>
  <c r="AZ234" i="11"/>
  <c r="AZ235" i="11" s="1"/>
  <c r="AY234" i="11"/>
  <c r="AX234" i="11"/>
  <c r="AX235" i="11" s="1"/>
  <c r="AW234" i="11"/>
  <c r="AW235" i="11" s="1"/>
  <c r="AV234" i="11"/>
  <c r="AV235" i="11" s="1"/>
  <c r="AU234" i="11"/>
  <c r="AU235" i="11" s="1"/>
  <c r="AT234" i="11"/>
  <c r="AT235" i="11" s="1"/>
  <c r="AS234" i="11"/>
  <c r="AS235" i="11" s="1"/>
  <c r="AR234" i="11"/>
  <c r="AR235" i="11" s="1"/>
  <c r="AQ234" i="11"/>
  <c r="AQ235" i="11" s="1"/>
  <c r="AP234" i="11"/>
  <c r="AP235" i="11" s="1"/>
  <c r="AO234" i="11"/>
  <c r="AO235" i="11" s="1"/>
  <c r="AN234" i="11"/>
  <c r="AN235" i="11" s="1"/>
  <c r="AM234" i="11"/>
  <c r="AM235" i="11" s="1"/>
  <c r="AL234" i="11"/>
  <c r="AK234" i="11"/>
  <c r="AK235" i="11" s="1"/>
  <c r="AJ234" i="11"/>
  <c r="AJ235" i="11" s="1"/>
  <c r="AI234" i="11"/>
  <c r="AI235" i="11" s="1"/>
  <c r="AH234" i="11"/>
  <c r="AH235" i="11" s="1"/>
  <c r="AH242" i="11" s="1"/>
  <c r="AG234" i="11"/>
  <c r="AG235" i="11" s="1"/>
  <c r="AF234" i="11"/>
  <c r="AF235" i="11" s="1"/>
  <c r="AE234" i="11"/>
  <c r="AE235" i="11" s="1"/>
  <c r="AD234" i="11"/>
  <c r="AD235" i="11" s="1"/>
  <c r="AC234" i="11"/>
  <c r="AC235" i="11" s="1"/>
  <c r="AB234" i="11"/>
  <c r="AB235" i="11" s="1"/>
  <c r="AA234" i="11"/>
  <c r="Z234" i="11"/>
  <c r="Z235" i="11" s="1"/>
  <c r="Y234" i="11"/>
  <c r="Y235" i="11" s="1"/>
  <c r="X234" i="11"/>
  <c r="X235" i="11" s="1"/>
  <c r="W234" i="11"/>
  <c r="W235" i="11" s="1"/>
  <c r="V234" i="11"/>
  <c r="V235" i="11" s="1"/>
  <c r="U234" i="11"/>
  <c r="U235" i="11" s="1"/>
  <c r="T234" i="11"/>
  <c r="T235" i="11" s="1"/>
  <c r="S234" i="11"/>
  <c r="S235" i="11" s="1"/>
  <c r="R234" i="11"/>
  <c r="R235" i="11" s="1"/>
  <c r="R242" i="11" s="1"/>
  <c r="Q234" i="11"/>
  <c r="Q235" i="11" s="1"/>
  <c r="P234" i="11"/>
  <c r="P235" i="11" s="1"/>
  <c r="O234" i="11"/>
  <c r="O235" i="11" s="1"/>
  <c r="N234" i="11"/>
  <c r="N235" i="11" s="1"/>
  <c r="M234" i="11"/>
  <c r="M235" i="11" s="1"/>
  <c r="L234" i="11"/>
  <c r="L235" i="11" s="1"/>
  <c r="K234" i="11"/>
  <c r="K235" i="11" s="1"/>
  <c r="J234" i="11"/>
  <c r="J235" i="11" s="1"/>
  <c r="I234" i="11"/>
  <c r="I235" i="11" s="1"/>
  <c r="H234" i="11"/>
  <c r="H235" i="11" s="1"/>
  <c r="G234" i="11"/>
  <c r="G235" i="11" s="1"/>
  <c r="F234" i="11"/>
  <c r="F235" i="11" s="1"/>
  <c r="E234" i="11"/>
  <c r="E235" i="11" s="1"/>
  <c r="D234" i="11"/>
  <c r="D235" i="11" s="1"/>
  <c r="C233" i="11"/>
  <c r="C232" i="11" s="1"/>
  <c r="C231" i="11"/>
  <c r="C230" i="11" s="1"/>
  <c r="C229" i="11"/>
  <c r="C228" i="11"/>
  <c r="C227" i="11"/>
  <c r="C225" i="11"/>
  <c r="C224" i="11"/>
  <c r="C222" i="11"/>
  <c r="C221" i="11"/>
  <c r="C220" i="11"/>
  <c r="C218" i="11"/>
  <c r="C217" i="11"/>
  <c r="C216" i="11"/>
  <c r="C215" i="11"/>
  <c r="C214" i="11"/>
  <c r="C213" i="11"/>
  <c r="C211" i="11"/>
  <c r="C210" i="11" s="1"/>
  <c r="C209" i="11"/>
  <c r="C208" i="11" s="1"/>
  <c r="BC199" i="11"/>
  <c r="BB199" i="11"/>
  <c r="BA199" i="11"/>
  <c r="AZ199" i="11"/>
  <c r="AY199" i="11"/>
  <c r="AX199" i="11"/>
  <c r="AW199" i="11"/>
  <c r="AV199" i="11"/>
  <c r="AU199" i="11"/>
  <c r="AT199" i="11"/>
  <c r="AS199" i="11"/>
  <c r="AR199" i="11"/>
  <c r="AQ199" i="11"/>
  <c r="AP199" i="11"/>
  <c r="AO199" i="11"/>
  <c r="AN199" i="11"/>
  <c r="AM199" i="11"/>
  <c r="AL199" i="11"/>
  <c r="AK199" i="11"/>
  <c r="AJ199" i="11"/>
  <c r="AI199" i="11"/>
  <c r="AH199" i="11"/>
  <c r="AG199" i="11"/>
  <c r="AE199" i="11"/>
  <c r="AD199" i="11"/>
  <c r="AC199" i="11"/>
  <c r="AB199" i="11"/>
  <c r="AA199" i="11"/>
  <c r="Z199" i="11"/>
  <c r="Y199" i="11"/>
  <c r="X199" i="11"/>
  <c r="W199" i="11"/>
  <c r="V199" i="11"/>
  <c r="U199" i="11"/>
  <c r="T199" i="11"/>
  <c r="S199" i="11"/>
  <c r="R199" i="11"/>
  <c r="Q199" i="11"/>
  <c r="P199" i="11"/>
  <c r="O199" i="11"/>
  <c r="N199" i="11"/>
  <c r="M199" i="11"/>
  <c r="L199" i="11"/>
  <c r="K199" i="11"/>
  <c r="J199" i="11"/>
  <c r="I199" i="11"/>
  <c r="H199" i="11"/>
  <c r="G199" i="11"/>
  <c r="F199" i="11"/>
  <c r="E199" i="11"/>
  <c r="D199" i="11"/>
  <c r="C198" i="11"/>
  <c r="C197" i="11"/>
  <c r="AF195" i="11"/>
  <c r="AF199" i="11" s="1"/>
  <c r="BC193" i="11"/>
  <c r="BC194" i="11" s="1"/>
  <c r="BB193" i="11"/>
  <c r="BB194" i="11" s="1"/>
  <c r="BA193" i="11"/>
  <c r="BA194" i="11" s="1"/>
  <c r="AZ193" i="11"/>
  <c r="AZ194" i="11" s="1"/>
  <c r="AY193" i="11"/>
  <c r="AY194" i="11" s="1"/>
  <c r="AX193" i="11"/>
  <c r="AX194" i="11" s="1"/>
  <c r="AW193" i="11"/>
  <c r="AW194" i="11" s="1"/>
  <c r="AV193" i="11"/>
  <c r="AV194" i="11" s="1"/>
  <c r="AU193" i="11"/>
  <c r="AU194" i="11" s="1"/>
  <c r="AT193" i="11"/>
  <c r="AT194" i="11" s="1"/>
  <c r="AS193" i="11"/>
  <c r="AS194" i="11" s="1"/>
  <c r="AR193" i="11"/>
  <c r="AR194" i="11" s="1"/>
  <c r="AQ193" i="11"/>
  <c r="AQ194" i="11" s="1"/>
  <c r="AP193" i="11"/>
  <c r="AP194" i="11" s="1"/>
  <c r="AO193" i="11"/>
  <c r="AO194" i="11" s="1"/>
  <c r="AN193" i="11"/>
  <c r="AN194" i="11" s="1"/>
  <c r="AM193" i="11"/>
  <c r="AM194" i="11" s="1"/>
  <c r="AL193" i="11"/>
  <c r="AL194" i="11" s="1"/>
  <c r="AK193" i="11"/>
  <c r="AK194" i="11" s="1"/>
  <c r="AJ193" i="11"/>
  <c r="AJ194" i="11" s="1"/>
  <c r="AI193" i="11"/>
  <c r="AI194" i="11" s="1"/>
  <c r="AH193" i="11"/>
  <c r="AH194" i="11" s="1"/>
  <c r="AG193" i="11"/>
  <c r="AG194" i="11" s="1"/>
  <c r="AF193" i="11"/>
  <c r="AF194" i="11" s="1"/>
  <c r="AE193" i="11"/>
  <c r="AE194" i="11" s="1"/>
  <c r="AD193" i="11"/>
  <c r="AD194" i="11" s="1"/>
  <c r="AD201" i="11" s="1"/>
  <c r="AC193" i="11"/>
  <c r="AC194" i="11" s="1"/>
  <c r="AB193" i="11"/>
  <c r="AB194" i="11" s="1"/>
  <c r="AA193" i="11"/>
  <c r="AA194" i="11" s="1"/>
  <c r="Z193" i="11"/>
  <c r="Z194" i="11" s="1"/>
  <c r="Y193" i="11"/>
  <c r="Y194" i="11" s="1"/>
  <c r="X193" i="11"/>
  <c r="X194" i="11" s="1"/>
  <c r="W193" i="11"/>
  <c r="W194" i="11" s="1"/>
  <c r="V193" i="11"/>
  <c r="V194" i="11" s="1"/>
  <c r="U193" i="11"/>
  <c r="U194" i="11" s="1"/>
  <c r="T193" i="11"/>
  <c r="T194" i="11" s="1"/>
  <c r="S193" i="11"/>
  <c r="S194" i="11" s="1"/>
  <c r="R193" i="11"/>
  <c r="Q193" i="11"/>
  <c r="Q194" i="11" s="1"/>
  <c r="P193" i="11"/>
  <c r="P194" i="11" s="1"/>
  <c r="O193" i="11"/>
  <c r="O194" i="11" s="1"/>
  <c r="N193" i="11"/>
  <c r="N194" i="11" s="1"/>
  <c r="N201" i="11" s="1"/>
  <c r="M193" i="11"/>
  <c r="M194" i="11" s="1"/>
  <c r="M201" i="11" s="1"/>
  <c r="L193" i="11"/>
  <c r="L194" i="11" s="1"/>
  <c r="K193" i="11"/>
  <c r="K194" i="11" s="1"/>
  <c r="J193" i="11"/>
  <c r="J194" i="11" s="1"/>
  <c r="I193" i="11"/>
  <c r="I194" i="11" s="1"/>
  <c r="H193" i="11"/>
  <c r="H194" i="11" s="1"/>
  <c r="G193" i="11"/>
  <c r="G194" i="11" s="1"/>
  <c r="F193" i="11"/>
  <c r="F194" i="11" s="1"/>
  <c r="E193" i="11"/>
  <c r="E194" i="11" s="1"/>
  <c r="D193" i="11"/>
  <c r="D194" i="11" s="1"/>
  <c r="C192" i="11"/>
  <c r="C191" i="11"/>
  <c r="C190" i="11"/>
  <c r="C189" i="11"/>
  <c r="C188" i="11"/>
  <c r="C186" i="11"/>
  <c r="C185" i="11"/>
  <c r="C183" i="11"/>
  <c r="C182" i="11"/>
  <c r="C181" i="11"/>
  <c r="C180" i="11"/>
  <c r="C179" i="11"/>
  <c r="C178" i="11"/>
  <c r="C177" i="11"/>
  <c r="C176" i="11"/>
  <c r="C175" i="11"/>
  <c r="C173" i="11"/>
  <c r="C172" i="11"/>
  <c r="C171" i="11"/>
  <c r="C170" i="11"/>
  <c r="C169" i="11"/>
  <c r="C168" i="11"/>
  <c r="C166" i="11"/>
  <c r="C165" i="11"/>
  <c r="C164" i="11"/>
  <c r="C163" i="11"/>
  <c r="C161" i="11"/>
  <c r="C160" i="11" s="1"/>
  <c r="BC151" i="11"/>
  <c r="BB151" i="11"/>
  <c r="BA151" i="11"/>
  <c r="AZ151" i="11"/>
  <c r="AY151" i="11"/>
  <c r="AX151" i="11"/>
  <c r="AW151" i="11"/>
  <c r="AV151" i="11"/>
  <c r="AU151" i="11"/>
  <c r="AT151" i="11"/>
  <c r="AS151" i="11"/>
  <c r="AR151" i="11"/>
  <c r="AQ151" i="11"/>
  <c r="AP151" i="11"/>
  <c r="AO151" i="11"/>
  <c r="AN151" i="11"/>
  <c r="AM151" i="11"/>
  <c r="AL151" i="11"/>
  <c r="AK151" i="11"/>
  <c r="AJ151" i="11"/>
  <c r="AI151" i="11"/>
  <c r="AH151" i="11"/>
  <c r="AG151" i="11"/>
  <c r="AF151" i="11"/>
  <c r="AE151" i="11"/>
  <c r="AD151" i="11"/>
  <c r="AC151" i="11"/>
  <c r="AB151" i="11"/>
  <c r="AA151" i="11"/>
  <c r="Z151" i="11"/>
  <c r="Y151" i="11"/>
  <c r="X151" i="11"/>
  <c r="W151" i="11"/>
  <c r="V151" i="11"/>
  <c r="U151" i="11"/>
  <c r="T151" i="11"/>
  <c r="S151" i="11"/>
  <c r="R151" i="11"/>
  <c r="Q151" i="11"/>
  <c r="P151" i="11"/>
  <c r="O151" i="11"/>
  <c r="N151" i="11"/>
  <c r="M151" i="11"/>
  <c r="L151" i="11"/>
  <c r="K151" i="11"/>
  <c r="J151" i="11"/>
  <c r="I151" i="11"/>
  <c r="H151" i="11"/>
  <c r="G151" i="11"/>
  <c r="F151" i="11"/>
  <c r="E151" i="11"/>
  <c r="D151" i="11"/>
  <c r="C150" i="11"/>
  <c r="C149" i="11"/>
  <c r="C148" i="11"/>
  <c r="BC145" i="11"/>
  <c r="BC146" i="11" s="1"/>
  <c r="BB145" i="11"/>
  <c r="BB146" i="11" s="1"/>
  <c r="BA145" i="11"/>
  <c r="BA146" i="11" s="1"/>
  <c r="AZ145" i="11"/>
  <c r="AZ146" i="11" s="1"/>
  <c r="AY145" i="11"/>
  <c r="AY146" i="11" s="1"/>
  <c r="AX145" i="11"/>
  <c r="AX146" i="11" s="1"/>
  <c r="AW145" i="11"/>
  <c r="AW146" i="11" s="1"/>
  <c r="AW153" i="11" s="1"/>
  <c r="AV145" i="11"/>
  <c r="AV146" i="11" s="1"/>
  <c r="AU145" i="11"/>
  <c r="AU146" i="11" s="1"/>
  <c r="AT145" i="11"/>
  <c r="AT146" i="11" s="1"/>
  <c r="AS145" i="11"/>
  <c r="AS146" i="11" s="1"/>
  <c r="AR145" i="11"/>
  <c r="AR146" i="11" s="1"/>
  <c r="AQ145" i="11"/>
  <c r="AQ146" i="11" s="1"/>
  <c r="AP145" i="11"/>
  <c r="AP146" i="11" s="1"/>
  <c r="AO145" i="11"/>
  <c r="AO146" i="11" s="1"/>
  <c r="AN145" i="11"/>
  <c r="AN146" i="11" s="1"/>
  <c r="AM145" i="11"/>
  <c r="AM146" i="11" s="1"/>
  <c r="AL145" i="11"/>
  <c r="AL146" i="11" s="1"/>
  <c r="AK145" i="11"/>
  <c r="AK146" i="11" s="1"/>
  <c r="AJ145" i="11"/>
  <c r="AJ146" i="11" s="1"/>
  <c r="AI145" i="11"/>
  <c r="AI146" i="11" s="1"/>
  <c r="AH145" i="11"/>
  <c r="AH146" i="11" s="1"/>
  <c r="AG145" i="11"/>
  <c r="AG146" i="11" s="1"/>
  <c r="AG153" i="11" s="1"/>
  <c r="AG154" i="11" s="1"/>
  <c r="AF145" i="11"/>
  <c r="AF146" i="11" s="1"/>
  <c r="AE145" i="11"/>
  <c r="AE146" i="11" s="1"/>
  <c r="AD145" i="11"/>
  <c r="AD146" i="11" s="1"/>
  <c r="AC145" i="11"/>
  <c r="AC146" i="11" s="1"/>
  <c r="AB145" i="11"/>
  <c r="AB146" i="11" s="1"/>
  <c r="AA145" i="11"/>
  <c r="AA146" i="11" s="1"/>
  <c r="Z145" i="11"/>
  <c r="Z146" i="11" s="1"/>
  <c r="Y145" i="11"/>
  <c r="Y146" i="11" s="1"/>
  <c r="X145" i="11"/>
  <c r="X146" i="11" s="1"/>
  <c r="W145" i="11"/>
  <c r="W146" i="11" s="1"/>
  <c r="V145" i="11"/>
  <c r="V146" i="11" s="1"/>
  <c r="U145" i="11"/>
  <c r="U146" i="11" s="1"/>
  <c r="T145" i="11"/>
  <c r="T146" i="11" s="1"/>
  <c r="S145" i="11"/>
  <c r="S146" i="11" s="1"/>
  <c r="R145" i="11"/>
  <c r="R146" i="11" s="1"/>
  <c r="Q145" i="11"/>
  <c r="Q146" i="11" s="1"/>
  <c r="Q153" i="11" s="1"/>
  <c r="Q154" i="11" s="1"/>
  <c r="P145" i="11"/>
  <c r="P146" i="11" s="1"/>
  <c r="O145" i="11"/>
  <c r="O146" i="11" s="1"/>
  <c r="N145" i="11"/>
  <c r="N146" i="11" s="1"/>
  <c r="M145" i="11"/>
  <c r="M146" i="11" s="1"/>
  <c r="L145" i="11"/>
  <c r="L146" i="11" s="1"/>
  <c r="K145" i="11"/>
  <c r="K146" i="11" s="1"/>
  <c r="J145" i="11"/>
  <c r="J146" i="11" s="1"/>
  <c r="I145" i="11"/>
  <c r="I146" i="11" s="1"/>
  <c r="H145" i="11"/>
  <c r="H146" i="11" s="1"/>
  <c r="G145" i="11"/>
  <c r="G146" i="11" s="1"/>
  <c r="F145" i="11"/>
  <c r="F146" i="11" s="1"/>
  <c r="E145" i="11"/>
  <c r="E146" i="11" s="1"/>
  <c r="D145" i="11"/>
  <c r="D146" i="11" s="1"/>
  <c r="C144" i="11"/>
  <c r="C143" i="11"/>
  <c r="C142" i="11"/>
  <c r="C141" i="11"/>
  <c r="C140" i="11"/>
  <c r="C138" i="11"/>
  <c r="C137" i="11"/>
  <c r="C136" i="11"/>
  <c r="C135" i="11"/>
  <c r="C134" i="11"/>
  <c r="C133" i="11"/>
  <c r="C132" i="11"/>
  <c r="C130" i="11"/>
  <c r="C129" i="11"/>
  <c r="C128" i="11"/>
  <c r="C126" i="11"/>
  <c r="C125" i="11"/>
  <c r="C123" i="11"/>
  <c r="C122" i="11"/>
  <c r="C121" i="11"/>
  <c r="C120" i="11"/>
  <c r="C119" i="11"/>
  <c r="C117" i="11"/>
  <c r="C116" i="11" s="1"/>
  <c r="BC107" i="11"/>
  <c r="BB107" i="11"/>
  <c r="BA107" i="11"/>
  <c r="AZ107" i="11"/>
  <c r="AY107" i="11"/>
  <c r="AX107" i="11"/>
  <c r="AW107" i="11"/>
  <c r="AV107" i="11"/>
  <c r="AU107" i="11"/>
  <c r="AT107" i="11"/>
  <c r="AS107" i="11"/>
  <c r="AR107" i="11"/>
  <c r="AQ107" i="11"/>
  <c r="AP107" i="11"/>
  <c r="AO107" i="11"/>
  <c r="AN107" i="11"/>
  <c r="AM107" i="11"/>
  <c r="AL107" i="11"/>
  <c r="AK107" i="11"/>
  <c r="AJ107" i="11"/>
  <c r="AI107" i="11"/>
  <c r="AH107" i="11"/>
  <c r="AG107" i="11"/>
  <c r="AF107" i="11"/>
  <c r="AE107" i="11"/>
  <c r="AD107" i="11"/>
  <c r="AC107" i="11"/>
  <c r="AB107" i="11"/>
  <c r="AA107" i="11"/>
  <c r="Z107" i="11"/>
  <c r="Y107" i="11"/>
  <c r="X107" i="11"/>
  <c r="W107" i="11"/>
  <c r="V107" i="11"/>
  <c r="U107" i="11"/>
  <c r="T107" i="11"/>
  <c r="S107" i="11"/>
  <c r="R107" i="11"/>
  <c r="Q107" i="11"/>
  <c r="P107" i="11"/>
  <c r="O107" i="11"/>
  <c r="N107" i="11"/>
  <c r="M107" i="11"/>
  <c r="L107" i="11"/>
  <c r="K107" i="11"/>
  <c r="J107" i="11"/>
  <c r="I107" i="11"/>
  <c r="H107" i="11"/>
  <c r="G107" i="11"/>
  <c r="F107" i="11"/>
  <c r="E107" i="11"/>
  <c r="D107" i="11"/>
  <c r="C106" i="11"/>
  <c r="C105" i="11"/>
  <c r="C104" i="11"/>
  <c r="BC101" i="11"/>
  <c r="BC102" i="11" s="1"/>
  <c r="BB101" i="11"/>
  <c r="BB102" i="11" s="1"/>
  <c r="BA101" i="11"/>
  <c r="BA102" i="11" s="1"/>
  <c r="AZ101" i="11"/>
  <c r="AZ102" i="11" s="1"/>
  <c r="AY101" i="11"/>
  <c r="AY102" i="11" s="1"/>
  <c r="AY109" i="11" s="1"/>
  <c r="AY110" i="11" s="1"/>
  <c r="AX101" i="11"/>
  <c r="AX102" i="11" s="1"/>
  <c r="AW101" i="11"/>
  <c r="AW102" i="11" s="1"/>
  <c r="AV101" i="11"/>
  <c r="AV102" i="11" s="1"/>
  <c r="AU101" i="11"/>
  <c r="AU102" i="11" s="1"/>
  <c r="AT101" i="11"/>
  <c r="AT102" i="11" s="1"/>
  <c r="AS101" i="11"/>
  <c r="AS102" i="11" s="1"/>
  <c r="AR101" i="11"/>
  <c r="AR102" i="11" s="1"/>
  <c r="AQ101" i="11"/>
  <c r="AQ102" i="11" s="1"/>
  <c r="AP101" i="11"/>
  <c r="AP102" i="11" s="1"/>
  <c r="AO101" i="11"/>
  <c r="AO102" i="11" s="1"/>
  <c r="AN101" i="11"/>
  <c r="AN102" i="11" s="1"/>
  <c r="AM101" i="11"/>
  <c r="AM102" i="11" s="1"/>
  <c r="AL101" i="11"/>
  <c r="AL102" i="11" s="1"/>
  <c r="AK101" i="11"/>
  <c r="AK102" i="11" s="1"/>
  <c r="AJ101" i="11"/>
  <c r="AJ102" i="11" s="1"/>
  <c r="AI101" i="11"/>
  <c r="AI102" i="11" s="1"/>
  <c r="AI109" i="11" s="1"/>
  <c r="AH101" i="11"/>
  <c r="AH102" i="11" s="1"/>
  <c r="AG101" i="11"/>
  <c r="AG102" i="11" s="1"/>
  <c r="AF101" i="11"/>
  <c r="AF102" i="11" s="1"/>
  <c r="AE101" i="11"/>
  <c r="AE102" i="11" s="1"/>
  <c r="AD101" i="11"/>
  <c r="AD102" i="11" s="1"/>
  <c r="AC101" i="11"/>
  <c r="AC102" i="11" s="1"/>
  <c r="AB101" i="11"/>
  <c r="AB102" i="11" s="1"/>
  <c r="AA101" i="11"/>
  <c r="AA102" i="11" s="1"/>
  <c r="Z101" i="11"/>
  <c r="Z102" i="11" s="1"/>
  <c r="Y101" i="11"/>
  <c r="Y102" i="11" s="1"/>
  <c r="X101" i="11"/>
  <c r="X102" i="11" s="1"/>
  <c r="W101" i="11"/>
  <c r="W102" i="11" s="1"/>
  <c r="W109" i="11" s="1"/>
  <c r="V101" i="11"/>
  <c r="V102" i="11" s="1"/>
  <c r="U101" i="11"/>
  <c r="U102" i="11" s="1"/>
  <c r="T101" i="11"/>
  <c r="T102" i="11" s="1"/>
  <c r="S101" i="11"/>
  <c r="S102" i="11" s="1"/>
  <c r="S109" i="11" s="1"/>
  <c r="S110" i="11" s="1"/>
  <c r="S111" i="11" s="1"/>
  <c r="S112" i="11" s="1"/>
  <c r="R101" i="11"/>
  <c r="R102" i="11" s="1"/>
  <c r="Q101" i="11"/>
  <c r="Q102" i="11" s="1"/>
  <c r="P101" i="11"/>
  <c r="P102" i="11" s="1"/>
  <c r="O101" i="11"/>
  <c r="O102" i="11" s="1"/>
  <c r="O109" i="11" s="1"/>
  <c r="N101" i="11"/>
  <c r="N102" i="11" s="1"/>
  <c r="M101" i="11"/>
  <c r="M102" i="11" s="1"/>
  <c r="L101" i="11"/>
  <c r="L102" i="11" s="1"/>
  <c r="K101" i="11"/>
  <c r="K102" i="11" s="1"/>
  <c r="J101" i="11"/>
  <c r="J102" i="11" s="1"/>
  <c r="I101" i="11"/>
  <c r="I102" i="11" s="1"/>
  <c r="H101" i="11"/>
  <c r="H102" i="11" s="1"/>
  <c r="G101" i="11"/>
  <c r="G102" i="11" s="1"/>
  <c r="G109" i="11" s="1"/>
  <c r="G110" i="11" s="1"/>
  <c r="F101" i="11"/>
  <c r="F102" i="11" s="1"/>
  <c r="E101" i="11"/>
  <c r="E102" i="11" s="1"/>
  <c r="D101" i="11"/>
  <c r="D102" i="11" s="1"/>
  <c r="C100" i="11"/>
  <c r="C99" i="11"/>
  <c r="C98" i="11"/>
  <c r="C97" i="11"/>
  <c r="C95" i="11"/>
  <c r="C94" i="11"/>
  <c r="C93" i="11"/>
  <c r="C92" i="11"/>
  <c r="C90" i="11"/>
  <c r="C89" i="11"/>
  <c r="C88" i="11"/>
  <c r="C86" i="11"/>
  <c r="C85" i="11"/>
  <c r="C84" i="11"/>
  <c r="C83" i="11"/>
  <c r="BC73" i="11"/>
  <c r="BB73" i="11"/>
  <c r="BA73" i="11"/>
  <c r="AZ73" i="11"/>
  <c r="AY73" i="11"/>
  <c r="AX73" i="11"/>
  <c r="AW73" i="11"/>
  <c r="AV73" i="11"/>
  <c r="AU73" i="11"/>
  <c r="AT73" i="11"/>
  <c r="AS73" i="11"/>
  <c r="AR73" i="11"/>
  <c r="AQ73" i="11"/>
  <c r="AP73" i="11"/>
  <c r="AO73" i="11"/>
  <c r="AN73" i="11"/>
  <c r="AM73" i="11"/>
  <c r="AL73" i="11"/>
  <c r="AK73" i="11"/>
  <c r="AJ73" i="11"/>
  <c r="AI73" i="11"/>
  <c r="AH73" i="11"/>
  <c r="AG73" i="11"/>
  <c r="AE73" i="11"/>
  <c r="AD73" i="11"/>
  <c r="AC73" i="11"/>
  <c r="AB73" i="11"/>
  <c r="AA73" i="11"/>
  <c r="Z73" i="11"/>
  <c r="Y73" i="11"/>
  <c r="X73" i="11"/>
  <c r="W73" i="11"/>
  <c r="V73" i="11"/>
  <c r="U73" i="11"/>
  <c r="T73" i="11"/>
  <c r="S73" i="11"/>
  <c r="R73" i="11"/>
  <c r="Q73" i="11"/>
  <c r="P73" i="11"/>
  <c r="O73" i="11"/>
  <c r="N73" i="11"/>
  <c r="M73" i="11"/>
  <c r="L73" i="11"/>
  <c r="K73" i="11"/>
  <c r="J73" i="11"/>
  <c r="I73" i="11"/>
  <c r="H73" i="11"/>
  <c r="G73" i="11"/>
  <c r="F73" i="11"/>
  <c r="E73" i="11"/>
  <c r="D73" i="11"/>
  <c r="C72" i="11"/>
  <c r="C71" i="11"/>
  <c r="AF69" i="11"/>
  <c r="AF73" i="11" s="1"/>
  <c r="BC67" i="11"/>
  <c r="BC68" i="11" s="1"/>
  <c r="BB67" i="11"/>
  <c r="BB68" i="11" s="1"/>
  <c r="BA67" i="11"/>
  <c r="BA68" i="11" s="1"/>
  <c r="AZ67" i="11"/>
  <c r="AZ68" i="11" s="1"/>
  <c r="AY67" i="11"/>
  <c r="AY68" i="11" s="1"/>
  <c r="AX67" i="11"/>
  <c r="AX68" i="11" s="1"/>
  <c r="AW67" i="11"/>
  <c r="AW68" i="11" s="1"/>
  <c r="AV67" i="11"/>
  <c r="AV68" i="11" s="1"/>
  <c r="AU67" i="11"/>
  <c r="AU68" i="11" s="1"/>
  <c r="AT67" i="11"/>
  <c r="AT68" i="11" s="1"/>
  <c r="AS67" i="11"/>
  <c r="AS68" i="11" s="1"/>
  <c r="AR67" i="11"/>
  <c r="AR68" i="11" s="1"/>
  <c r="AQ67" i="11"/>
  <c r="AQ68" i="11" s="1"/>
  <c r="AP67" i="11"/>
  <c r="AP68" i="11" s="1"/>
  <c r="AO67" i="11"/>
  <c r="AO68" i="11" s="1"/>
  <c r="AN67" i="11"/>
  <c r="AN68" i="11" s="1"/>
  <c r="AM67" i="11"/>
  <c r="AM68" i="11" s="1"/>
  <c r="AL67" i="11"/>
  <c r="AL68" i="11" s="1"/>
  <c r="AK67" i="11"/>
  <c r="AK68" i="11" s="1"/>
  <c r="AJ67" i="11"/>
  <c r="AJ68" i="11" s="1"/>
  <c r="AI67" i="11"/>
  <c r="AI68" i="11" s="1"/>
  <c r="AH67" i="11"/>
  <c r="AH68" i="11" s="1"/>
  <c r="AG67" i="11"/>
  <c r="AG68" i="11" s="1"/>
  <c r="AF67" i="11"/>
  <c r="AF68" i="11" s="1"/>
  <c r="AE67" i="11"/>
  <c r="AE68" i="11" s="1"/>
  <c r="AD67" i="11"/>
  <c r="AD68" i="11" s="1"/>
  <c r="AC67" i="11"/>
  <c r="AC68" i="11" s="1"/>
  <c r="AB67" i="11"/>
  <c r="AB68" i="11" s="1"/>
  <c r="AB75" i="11" s="1"/>
  <c r="AB76" i="11" s="1"/>
  <c r="AA67" i="11"/>
  <c r="AA68" i="11" s="1"/>
  <c r="Z67" i="11"/>
  <c r="Z68" i="11" s="1"/>
  <c r="Y67" i="11"/>
  <c r="Y68" i="11" s="1"/>
  <c r="X67" i="11"/>
  <c r="X68" i="11" s="1"/>
  <c r="W67" i="11"/>
  <c r="W68" i="11" s="1"/>
  <c r="V67" i="11"/>
  <c r="V68" i="11" s="1"/>
  <c r="U67" i="11"/>
  <c r="U68" i="11" s="1"/>
  <c r="T67" i="11"/>
  <c r="T68" i="11" s="1"/>
  <c r="S67" i="11"/>
  <c r="S68" i="11" s="1"/>
  <c r="R67" i="11"/>
  <c r="R68" i="11" s="1"/>
  <c r="Q67" i="11"/>
  <c r="Q68" i="11" s="1"/>
  <c r="P67" i="11"/>
  <c r="P68" i="11" s="1"/>
  <c r="O67" i="11"/>
  <c r="O68" i="11" s="1"/>
  <c r="N67" i="11"/>
  <c r="N68" i="11" s="1"/>
  <c r="M67" i="11"/>
  <c r="M68" i="11" s="1"/>
  <c r="L67" i="11"/>
  <c r="L68" i="11" s="1"/>
  <c r="L75" i="11" s="1"/>
  <c r="L76" i="11" s="1"/>
  <c r="K67" i="11"/>
  <c r="K68" i="11" s="1"/>
  <c r="J67" i="11"/>
  <c r="J68" i="11" s="1"/>
  <c r="I67" i="11"/>
  <c r="I68" i="11" s="1"/>
  <c r="H67" i="11"/>
  <c r="H68" i="11" s="1"/>
  <c r="G67" i="11"/>
  <c r="G68" i="11" s="1"/>
  <c r="F67" i="11"/>
  <c r="F68" i="11" s="1"/>
  <c r="E67" i="11"/>
  <c r="E68" i="11" s="1"/>
  <c r="D67" i="11"/>
  <c r="D68" i="11" s="1"/>
  <c r="C66" i="11"/>
  <c r="C65" i="11"/>
  <c r="C64" i="11"/>
  <c r="C63" i="11"/>
  <c r="C61" i="11"/>
  <c r="C60" i="11"/>
  <c r="C59" i="11"/>
  <c r="C57" i="11"/>
  <c r="C56" i="11"/>
  <c r="C55" i="11"/>
  <c r="C54" i="11"/>
  <c r="C53" i="11"/>
  <c r="C51" i="11"/>
  <c r="C50" i="11"/>
  <c r="C49" i="11"/>
  <c r="C48" i="11"/>
  <c r="C47" i="11"/>
  <c r="C45" i="11"/>
  <c r="C44" i="11"/>
  <c r="C43" i="11"/>
  <c r="C42" i="11"/>
  <c r="C40" i="11"/>
  <c r="C39" i="11"/>
  <c r="BC29" i="11"/>
  <c r="BB29" i="11"/>
  <c r="BA29" i="11"/>
  <c r="AZ29" i="11"/>
  <c r="AY29" i="11"/>
  <c r="AX29" i="11"/>
  <c r="AW29" i="11"/>
  <c r="AV29" i="11"/>
  <c r="AU29" i="11"/>
  <c r="AT29" i="11"/>
  <c r="AS29" i="11"/>
  <c r="AR29" i="11"/>
  <c r="AQ29" i="11"/>
  <c r="AP29" i="11"/>
  <c r="AO29" i="11"/>
  <c r="AN29" i="11"/>
  <c r="AM29" i="11"/>
  <c r="AL29" i="11"/>
  <c r="AK29" i="11"/>
  <c r="AJ29" i="11"/>
  <c r="AI29" i="11"/>
  <c r="AH29" i="11"/>
  <c r="AG29" i="11"/>
  <c r="AF29" i="11"/>
  <c r="AE29" i="11"/>
  <c r="AD29" i="11"/>
  <c r="AC29" i="11"/>
  <c r="AB29" i="11"/>
  <c r="AA29" i="11"/>
  <c r="Z29" i="11"/>
  <c r="Y29" i="11"/>
  <c r="X29" i="11"/>
  <c r="W29" i="11"/>
  <c r="V29" i="11"/>
  <c r="U29" i="11"/>
  <c r="T29" i="11"/>
  <c r="S29" i="11"/>
  <c r="R29" i="11"/>
  <c r="Q29" i="11"/>
  <c r="P29" i="11"/>
  <c r="O29" i="11"/>
  <c r="N29" i="11"/>
  <c r="M29" i="11"/>
  <c r="L29" i="11"/>
  <c r="K29" i="11"/>
  <c r="J29" i="11"/>
  <c r="I29" i="11"/>
  <c r="H29" i="11"/>
  <c r="G29" i="11"/>
  <c r="F29" i="11"/>
  <c r="E29" i="11"/>
  <c r="C28" i="11"/>
  <c r="C27" i="11"/>
  <c r="D25" i="11"/>
  <c r="C26" i="11" s="1"/>
  <c r="BC23" i="11"/>
  <c r="BC24" i="11" s="1"/>
  <c r="BB23" i="11"/>
  <c r="BB24" i="11" s="1"/>
  <c r="BA23" i="11"/>
  <c r="BA24" i="11" s="1"/>
  <c r="AZ23" i="11"/>
  <c r="AZ24" i="11" s="1"/>
  <c r="AY23" i="11"/>
  <c r="AY24" i="11" s="1"/>
  <c r="AX23" i="11"/>
  <c r="AX24" i="11" s="1"/>
  <c r="AX31" i="11" s="1"/>
  <c r="AW23" i="11"/>
  <c r="AW24" i="11" s="1"/>
  <c r="AV23" i="11"/>
  <c r="AV24" i="11" s="1"/>
  <c r="AU23" i="11"/>
  <c r="AU24" i="11" s="1"/>
  <c r="AT23" i="11"/>
  <c r="AT24" i="11" s="1"/>
  <c r="AS23" i="11"/>
  <c r="AS24" i="11" s="1"/>
  <c r="AR23" i="11"/>
  <c r="AR24" i="11" s="1"/>
  <c r="AQ23" i="11"/>
  <c r="AQ24" i="11" s="1"/>
  <c r="AP23" i="11"/>
  <c r="AP24" i="11" s="1"/>
  <c r="AP31" i="11" s="1"/>
  <c r="AO23" i="11"/>
  <c r="AO24" i="11" s="1"/>
  <c r="AN23" i="11"/>
  <c r="AN24" i="11" s="1"/>
  <c r="AM23" i="11"/>
  <c r="AM24" i="11" s="1"/>
  <c r="AL23" i="11"/>
  <c r="AL24" i="11" s="1"/>
  <c r="AK23" i="11"/>
  <c r="AK24" i="11" s="1"/>
  <c r="AJ23" i="11"/>
  <c r="AJ24" i="11" s="1"/>
  <c r="AI23" i="11"/>
  <c r="AI24" i="11" s="1"/>
  <c r="AH23" i="11"/>
  <c r="AH24" i="11" s="1"/>
  <c r="AH31" i="11" s="1"/>
  <c r="AG23" i="11"/>
  <c r="AG24" i="11" s="1"/>
  <c r="AF23" i="11"/>
  <c r="AF24" i="11" s="1"/>
  <c r="AE23" i="11"/>
  <c r="AE24" i="11" s="1"/>
  <c r="AD23" i="11"/>
  <c r="AD24" i="11" s="1"/>
  <c r="AC23" i="11"/>
  <c r="AC24" i="11" s="1"/>
  <c r="AB23" i="11"/>
  <c r="AB24" i="11" s="1"/>
  <c r="AA23" i="11"/>
  <c r="AA24" i="11" s="1"/>
  <c r="Z23" i="11"/>
  <c r="Z24" i="11" s="1"/>
  <c r="Z31" i="11" s="1"/>
  <c r="Y23" i="11"/>
  <c r="Y24" i="11" s="1"/>
  <c r="X23" i="11"/>
  <c r="X24" i="11" s="1"/>
  <c r="W23" i="11"/>
  <c r="W24" i="11" s="1"/>
  <c r="V23" i="11"/>
  <c r="V24" i="11" s="1"/>
  <c r="U23" i="11"/>
  <c r="U24" i="11" s="1"/>
  <c r="T23" i="11"/>
  <c r="T24" i="11" s="1"/>
  <c r="S23" i="11"/>
  <c r="S24" i="11" s="1"/>
  <c r="R23" i="11"/>
  <c r="R24" i="11" s="1"/>
  <c r="R31" i="11" s="1"/>
  <c r="Q23" i="11"/>
  <c r="Q24" i="11" s="1"/>
  <c r="P23" i="11"/>
  <c r="P24" i="11" s="1"/>
  <c r="O23" i="11"/>
  <c r="O24" i="11" s="1"/>
  <c r="N23" i="11"/>
  <c r="N24" i="11" s="1"/>
  <c r="M23" i="11"/>
  <c r="M24" i="11" s="1"/>
  <c r="L23" i="11"/>
  <c r="L24" i="11" s="1"/>
  <c r="K23" i="11"/>
  <c r="K24" i="11" s="1"/>
  <c r="J23" i="11"/>
  <c r="J24" i="11" s="1"/>
  <c r="J31" i="11" s="1"/>
  <c r="I23" i="11"/>
  <c r="I24" i="11" s="1"/>
  <c r="H23" i="11"/>
  <c r="H24" i="11" s="1"/>
  <c r="G23" i="11"/>
  <c r="G24" i="11" s="1"/>
  <c r="F23" i="11"/>
  <c r="F24" i="11" s="1"/>
  <c r="E23" i="11"/>
  <c r="E24" i="11" s="1"/>
  <c r="D23" i="11"/>
  <c r="D24" i="11" s="1"/>
  <c r="C22" i="11"/>
  <c r="C21" i="11"/>
  <c r="C19" i="11"/>
  <c r="C18" i="11"/>
  <c r="C17" i="11"/>
  <c r="C15" i="11"/>
  <c r="C14" i="11"/>
  <c r="C13" i="11"/>
  <c r="C11" i="11"/>
  <c r="C10" i="11"/>
  <c r="C8" i="11"/>
  <c r="C7" i="11"/>
  <c r="C6" i="11"/>
  <c r="C5" i="11"/>
  <c r="I75" i="11" l="1"/>
  <c r="Y75" i="11"/>
  <c r="AN109" i="11"/>
  <c r="P201" i="11"/>
  <c r="Q75" i="11"/>
  <c r="T75" i="11"/>
  <c r="T76" i="11" s="1"/>
  <c r="K109" i="11"/>
  <c r="AA109" i="11"/>
  <c r="AA110" i="11" s="1"/>
  <c r="AQ109" i="11"/>
  <c r="AQ110" i="11" s="1"/>
  <c r="I153" i="11"/>
  <c r="Y153" i="11"/>
  <c r="AO153" i="11"/>
  <c r="AO154" i="11" s="1"/>
  <c r="E201" i="11"/>
  <c r="E202" i="11" s="1"/>
  <c r="E203" i="11" s="1"/>
  <c r="E204" i="11" s="1"/>
  <c r="U201" i="11"/>
  <c r="U202" i="11" s="1"/>
  <c r="U203" i="11" s="1"/>
  <c r="U204" i="11" s="1"/>
  <c r="F201" i="11"/>
  <c r="F202" i="11" s="1"/>
  <c r="V201" i="11"/>
  <c r="V202" i="11" s="1"/>
  <c r="V203" i="11" s="1"/>
  <c r="V204" i="11" s="1"/>
  <c r="J242" i="11"/>
  <c r="J243" i="11" s="1"/>
  <c r="Z242" i="11"/>
  <c r="AP242" i="11"/>
  <c r="AP243" i="11" s="1"/>
  <c r="J201" i="11"/>
  <c r="Z201" i="11"/>
  <c r="AJ75" i="11"/>
  <c r="AJ76" i="11" s="1"/>
  <c r="AR75" i="11"/>
  <c r="AR76" i="11" s="1"/>
  <c r="AZ75" i="11"/>
  <c r="AZ76" i="11" s="1"/>
  <c r="AI201" i="11"/>
  <c r="AI202" i="11" s="1"/>
  <c r="L201" i="11"/>
  <c r="L202" i="11" s="1"/>
  <c r="L203" i="11" s="1"/>
  <c r="L204" i="11" s="1"/>
  <c r="T201" i="11"/>
  <c r="T202" i="11" s="1"/>
  <c r="T203" i="11" s="1"/>
  <c r="T204" i="11" s="1"/>
  <c r="AB201" i="11"/>
  <c r="AB202" i="11" s="1"/>
  <c r="AE109" i="11"/>
  <c r="AE110" i="11" s="1"/>
  <c r="AM109" i="11"/>
  <c r="AM110" i="11" s="1"/>
  <c r="AM111" i="11" s="1"/>
  <c r="AM112" i="11" s="1"/>
  <c r="AU109" i="11"/>
  <c r="BC109" i="11"/>
  <c r="BC110" i="11" s="1"/>
  <c r="BC111" i="11" s="1"/>
  <c r="BC112" i="11" s="1"/>
  <c r="AI75" i="11"/>
  <c r="AI76" i="11" s="1"/>
  <c r="AI77" i="11" s="1"/>
  <c r="AI78" i="11" s="1"/>
  <c r="AQ75" i="11"/>
  <c r="AQ76" i="11" s="1"/>
  <c r="AY75" i="11"/>
  <c r="AY76" i="11" s="1"/>
  <c r="E242" i="11"/>
  <c r="M242" i="11"/>
  <c r="U242" i="11"/>
  <c r="U243" i="11" s="1"/>
  <c r="U244" i="11" s="1"/>
  <c r="U245" i="11" s="1"/>
  <c r="AC242" i="11"/>
  <c r="AK242" i="11"/>
  <c r="AK243" i="11" s="1"/>
  <c r="AS242" i="11"/>
  <c r="BA242" i="11"/>
  <c r="BA243" i="11" s="1"/>
  <c r="BA244" i="11" s="1"/>
  <c r="BA245" i="11" s="1"/>
  <c r="C74" i="11"/>
  <c r="S31" i="11"/>
  <c r="AY31" i="11"/>
  <c r="Z75" i="11"/>
  <c r="Z76" i="11" s="1"/>
  <c r="Z77" i="11" s="1"/>
  <c r="Z78" i="11" s="1"/>
  <c r="AH75" i="11"/>
  <c r="AH76" i="11" s="1"/>
  <c r="AH77" i="11" s="1"/>
  <c r="AH78" i="11" s="1"/>
  <c r="AP75" i="11"/>
  <c r="AP76" i="11" s="1"/>
  <c r="AP77" i="11" s="1"/>
  <c r="AP78" i="11" s="1"/>
  <c r="AX75" i="11"/>
  <c r="AX76" i="11" s="1"/>
  <c r="AX77" i="11" s="1"/>
  <c r="AX78" i="11" s="1"/>
  <c r="C196" i="11"/>
  <c r="C223" i="11"/>
  <c r="C241" i="11"/>
  <c r="AK75" i="11"/>
  <c r="AK76" i="11" s="1"/>
  <c r="L109" i="11"/>
  <c r="AX153" i="11"/>
  <c r="C200" i="11"/>
  <c r="AB109" i="11"/>
  <c r="AB110" i="11" s="1"/>
  <c r="AB111" i="11" s="1"/>
  <c r="AB112" i="11" s="1"/>
  <c r="R153" i="11"/>
  <c r="R154" i="11" s="1"/>
  <c r="R155" i="11" s="1"/>
  <c r="R156" i="11" s="1"/>
  <c r="AT75" i="11"/>
  <c r="AT76" i="11" s="1"/>
  <c r="AT77" i="11" s="1"/>
  <c r="AT78" i="11" s="1"/>
  <c r="AS109" i="11"/>
  <c r="C103" i="11"/>
  <c r="AJ109" i="11"/>
  <c r="AJ110" i="11" s="1"/>
  <c r="AJ111" i="11" s="1"/>
  <c r="AJ112" i="11" s="1"/>
  <c r="AH153" i="11"/>
  <c r="C108" i="11"/>
  <c r="AK201" i="11"/>
  <c r="AK202" i="11" s="1"/>
  <c r="AK203" i="11" s="1"/>
  <c r="AK204" i="11" s="1"/>
  <c r="H31" i="11"/>
  <c r="H32" i="11" s="1"/>
  <c r="P31" i="11"/>
  <c r="AF31" i="11"/>
  <c r="AN31" i="11"/>
  <c r="AN32" i="11" s="1"/>
  <c r="AV31" i="11"/>
  <c r="AV32" i="11" s="1"/>
  <c r="AV33" i="11" s="1"/>
  <c r="AV34" i="11" s="1"/>
  <c r="C152" i="11"/>
  <c r="AL201" i="11"/>
  <c r="AL202" i="11" s="1"/>
  <c r="AT201" i="11"/>
  <c r="AT202" i="11" s="1"/>
  <c r="BB201" i="11"/>
  <c r="AR109" i="11"/>
  <c r="J153" i="11"/>
  <c r="V75" i="11"/>
  <c r="V76" i="11" s="1"/>
  <c r="V77" i="11" s="1"/>
  <c r="V78" i="11" s="1"/>
  <c r="AK109" i="11"/>
  <c r="AK110" i="11" s="1"/>
  <c r="AK111" i="11" s="1"/>
  <c r="AK112" i="11" s="1"/>
  <c r="AS75" i="11"/>
  <c r="AS76" i="11" s="1"/>
  <c r="AZ109" i="11"/>
  <c r="AZ110" i="11" s="1"/>
  <c r="AZ111" i="11" s="1"/>
  <c r="AZ112" i="11" s="1"/>
  <c r="Z153" i="11"/>
  <c r="Z154" i="11" s="1"/>
  <c r="C38" i="11"/>
  <c r="AD75" i="11"/>
  <c r="M109" i="11"/>
  <c r="Y280" i="11"/>
  <c r="BA75" i="11"/>
  <c r="BA76" i="11" s="1"/>
  <c r="T109" i="11"/>
  <c r="AP153" i="11"/>
  <c r="AP154" i="11" s="1"/>
  <c r="AP155" i="11" s="1"/>
  <c r="AP156" i="11" s="1"/>
  <c r="AL75" i="11"/>
  <c r="AL76" i="11" s="1"/>
  <c r="AL77" i="11" s="1"/>
  <c r="AL78" i="11" s="1"/>
  <c r="E109" i="11"/>
  <c r="E110" i="11" s="1"/>
  <c r="E111" i="11" s="1"/>
  <c r="E112" i="11" s="1"/>
  <c r="C147" i="11"/>
  <c r="C70" i="11"/>
  <c r="H153" i="11"/>
  <c r="H154" i="11" s="1"/>
  <c r="H155" i="11" s="1"/>
  <c r="H156" i="11" s="1"/>
  <c r="P153" i="11"/>
  <c r="P154" i="11" s="1"/>
  <c r="X153" i="11"/>
  <c r="X154" i="11" s="1"/>
  <c r="X155" i="11" s="1"/>
  <c r="X156" i="11" s="1"/>
  <c r="AF153" i="11"/>
  <c r="AF154" i="11" s="1"/>
  <c r="AF155" i="11" s="1"/>
  <c r="AF156" i="11" s="1"/>
  <c r="AN153" i="11"/>
  <c r="AN154" i="11" s="1"/>
  <c r="AN155" i="11" s="1"/>
  <c r="AN156" i="11" s="1"/>
  <c r="AV153" i="11"/>
  <c r="AV154" i="11" s="1"/>
  <c r="K201" i="11"/>
  <c r="S201" i="11"/>
  <c r="AA201" i="11"/>
  <c r="AA202" i="11" s="1"/>
  <c r="AQ201" i="11"/>
  <c r="AQ202" i="11" s="1"/>
  <c r="AY201" i="11"/>
  <c r="AY202" i="11" s="1"/>
  <c r="H242" i="11"/>
  <c r="H243" i="11" s="1"/>
  <c r="H244" i="11" s="1"/>
  <c r="H245" i="11" s="1"/>
  <c r="P242" i="11"/>
  <c r="X242" i="11"/>
  <c r="X243" i="11" s="1"/>
  <c r="X244" i="11" s="1"/>
  <c r="X245" i="11" s="1"/>
  <c r="AF242" i="11"/>
  <c r="AN242" i="11"/>
  <c r="AN243" i="11" s="1"/>
  <c r="AN244" i="11" s="1"/>
  <c r="AN245" i="11" s="1"/>
  <c r="AV242" i="11"/>
  <c r="I109" i="11"/>
  <c r="I110" i="11" s="1"/>
  <c r="I111" i="11" s="1"/>
  <c r="I112" i="11" s="1"/>
  <c r="Q109" i="11"/>
  <c r="Q110" i="11" s="1"/>
  <c r="Q111" i="11" s="1"/>
  <c r="Q112" i="11" s="1"/>
  <c r="Y109" i="11"/>
  <c r="Y110" i="11" s="1"/>
  <c r="Y111" i="11" s="1"/>
  <c r="Y112" i="11" s="1"/>
  <c r="AG109" i="11"/>
  <c r="AG110" i="11" s="1"/>
  <c r="AO109" i="11"/>
  <c r="AO110" i="11" s="1"/>
  <c r="AO111" i="11" s="1"/>
  <c r="AO112" i="11" s="1"/>
  <c r="AW109" i="11"/>
  <c r="AJ201" i="11"/>
  <c r="AJ202" i="11" s="1"/>
  <c r="AR201" i="11"/>
  <c r="AR202" i="11" s="1"/>
  <c r="AZ201" i="11"/>
  <c r="AZ202" i="11" s="1"/>
  <c r="AO242" i="11"/>
  <c r="C266" i="11"/>
  <c r="AW75" i="11"/>
  <c r="AW76" i="11" s="1"/>
  <c r="AW77" i="11" s="1"/>
  <c r="AW78" i="11" s="1"/>
  <c r="C219" i="11"/>
  <c r="C167" i="11"/>
  <c r="C25" i="11"/>
  <c r="F109" i="11"/>
  <c r="F110" i="11" s="1"/>
  <c r="F111" i="11" s="1"/>
  <c r="F112" i="11" s="1"/>
  <c r="N109" i="11"/>
  <c r="N110" i="11" s="1"/>
  <c r="N111" i="11" s="1"/>
  <c r="N112" i="11" s="1"/>
  <c r="V109" i="11"/>
  <c r="V110" i="11" s="1"/>
  <c r="V111" i="11" s="1"/>
  <c r="V112" i="11" s="1"/>
  <c r="AD109" i="11"/>
  <c r="AD110" i="11" s="1"/>
  <c r="AD111" i="11" s="1"/>
  <c r="AD112" i="11" s="1"/>
  <c r="AL109" i="11"/>
  <c r="AL110" i="11" s="1"/>
  <c r="AT109" i="11"/>
  <c r="AT110" i="11" s="1"/>
  <c r="AT111" i="11" s="1"/>
  <c r="AT112" i="11" s="1"/>
  <c r="BB109" i="11"/>
  <c r="BB110" i="11" s="1"/>
  <c r="BB111" i="11" s="1"/>
  <c r="BB112" i="11" s="1"/>
  <c r="F153" i="11"/>
  <c r="F154" i="11" s="1"/>
  <c r="F155" i="11" s="1"/>
  <c r="F156" i="11" s="1"/>
  <c r="V153" i="11"/>
  <c r="F242" i="11"/>
  <c r="F243" i="11" s="1"/>
  <c r="F244" i="11" s="1"/>
  <c r="F245" i="11" s="1"/>
  <c r="N242" i="11"/>
  <c r="V242" i="11"/>
  <c r="V243" i="11" s="1"/>
  <c r="V244" i="11" s="1"/>
  <c r="V245" i="11" s="1"/>
  <c r="AD242" i="11"/>
  <c r="AD243" i="11" s="1"/>
  <c r="AD244" i="11" s="1"/>
  <c r="AD245" i="11" s="1"/>
  <c r="AT242" i="11"/>
  <c r="AT243" i="11" s="1"/>
  <c r="AT244" i="11" s="1"/>
  <c r="AT245" i="11" s="1"/>
  <c r="BB242" i="11"/>
  <c r="BB243" i="11" s="1"/>
  <c r="BB244" i="11" s="1"/>
  <c r="BB245" i="11" s="1"/>
  <c r="K75" i="11"/>
  <c r="K76" i="11" s="1"/>
  <c r="S75" i="11"/>
  <c r="S76" i="11" s="1"/>
  <c r="AA75" i="11"/>
  <c r="AA76" i="11" s="1"/>
  <c r="AA77" i="11" s="1"/>
  <c r="AA78" i="11" s="1"/>
  <c r="E153" i="11"/>
  <c r="M153" i="11"/>
  <c r="M154" i="11" s="1"/>
  <c r="M155" i="11" s="1"/>
  <c r="M156" i="11" s="1"/>
  <c r="U153" i="11"/>
  <c r="U154" i="11" s="1"/>
  <c r="U155" i="11" s="1"/>
  <c r="U156" i="11" s="1"/>
  <c r="AC153" i="11"/>
  <c r="AC154" i="11" s="1"/>
  <c r="AC155" i="11" s="1"/>
  <c r="AC156" i="11" s="1"/>
  <c r="AK153" i="11"/>
  <c r="AC201" i="11"/>
  <c r="AC202" i="11" s="1"/>
  <c r="AC203" i="11" s="1"/>
  <c r="AC204" i="11" s="1"/>
  <c r="C212" i="11"/>
  <c r="C151" i="11"/>
  <c r="C187" i="11"/>
  <c r="H109" i="11"/>
  <c r="H110" i="11" s="1"/>
  <c r="H111" i="11" s="1"/>
  <c r="H112" i="11" s="1"/>
  <c r="P109" i="11"/>
  <c r="P110" i="11" s="1"/>
  <c r="P111" i="11" s="1"/>
  <c r="P112" i="11" s="1"/>
  <c r="X109" i="11"/>
  <c r="X110" i="11" s="1"/>
  <c r="AF109" i="11"/>
  <c r="AF110" i="11" s="1"/>
  <c r="AV109" i="11"/>
  <c r="AV110" i="11" s="1"/>
  <c r="AV111" i="11" s="1"/>
  <c r="AV112" i="11" s="1"/>
  <c r="E292" i="11"/>
  <c r="M292" i="11"/>
  <c r="U292" i="11"/>
  <c r="AC292" i="11"/>
  <c r="C9" i="11"/>
  <c r="F31" i="11"/>
  <c r="F32" i="11" s="1"/>
  <c r="F33" i="11" s="1"/>
  <c r="F34" i="11" s="1"/>
  <c r="N31" i="11"/>
  <c r="N32" i="11" s="1"/>
  <c r="N33" i="11" s="1"/>
  <c r="N34" i="11" s="1"/>
  <c r="V31" i="11"/>
  <c r="V32" i="11" s="1"/>
  <c r="V33" i="11" s="1"/>
  <c r="V34" i="11" s="1"/>
  <c r="AD31" i="11"/>
  <c r="AD32" i="11" s="1"/>
  <c r="AD33" i="11" s="1"/>
  <c r="AD34" i="11" s="1"/>
  <c r="AL31" i="11"/>
  <c r="AL32" i="11" s="1"/>
  <c r="AL33" i="11" s="1"/>
  <c r="AL34" i="11" s="1"/>
  <c r="AT31" i="11"/>
  <c r="BB31" i="11"/>
  <c r="BB32" i="11" s="1"/>
  <c r="BB33" i="11" s="1"/>
  <c r="BB34" i="11" s="1"/>
  <c r="E75" i="11"/>
  <c r="E76" i="11" s="1"/>
  <c r="M75" i="11"/>
  <c r="M76" i="11" s="1"/>
  <c r="U75" i="11"/>
  <c r="U76" i="11" s="1"/>
  <c r="AC75" i="11"/>
  <c r="AC76" i="11" s="1"/>
  <c r="L153" i="11"/>
  <c r="L154" i="11" s="1"/>
  <c r="L155" i="11" s="1"/>
  <c r="L156" i="11" s="1"/>
  <c r="T153" i="11"/>
  <c r="T154" i="11" s="1"/>
  <c r="T155" i="11" s="1"/>
  <c r="T156" i="11" s="1"/>
  <c r="AB153" i="11"/>
  <c r="AB154" i="11" s="1"/>
  <c r="AB155" i="11" s="1"/>
  <c r="AB156" i="11" s="1"/>
  <c r="AJ153" i="11"/>
  <c r="AJ154" i="11" s="1"/>
  <c r="AR153" i="11"/>
  <c r="AR154" i="11" s="1"/>
  <c r="AZ153" i="11"/>
  <c r="AZ154" i="11" s="1"/>
  <c r="G201" i="11"/>
  <c r="O201" i="11"/>
  <c r="O202" i="11" s="1"/>
  <c r="O203" i="11" s="1"/>
  <c r="O204" i="11" s="1"/>
  <c r="W201" i="11"/>
  <c r="W202" i="11" s="1"/>
  <c r="AE201" i="11"/>
  <c r="AE202" i="11" s="1"/>
  <c r="AM201" i="11"/>
  <c r="AM202" i="11" s="1"/>
  <c r="AM203" i="11" s="1"/>
  <c r="AM204" i="11" s="1"/>
  <c r="AU201" i="11"/>
  <c r="AU202" i="11" s="1"/>
  <c r="BC201" i="11"/>
  <c r="BC202" i="11" s="1"/>
  <c r="I242" i="11"/>
  <c r="I243" i="11" s="1"/>
  <c r="I244" i="11" s="1"/>
  <c r="I245" i="11" s="1"/>
  <c r="Q242" i="11"/>
  <c r="Y242" i="11"/>
  <c r="Y243" i="11" s="1"/>
  <c r="Y244" i="11" s="1"/>
  <c r="Y245" i="11" s="1"/>
  <c r="AG242" i="11"/>
  <c r="AG243" i="11" s="1"/>
  <c r="AG244" i="11" s="1"/>
  <c r="AG245" i="11" s="1"/>
  <c r="AW242" i="11"/>
  <c r="AW243" i="11" s="1"/>
  <c r="AW244" i="11" s="1"/>
  <c r="AW245" i="11" s="1"/>
  <c r="AM31" i="11"/>
  <c r="AM32" i="11" s="1"/>
  <c r="AM33" i="11" s="1"/>
  <c r="AM34" i="11" s="1"/>
  <c r="BB75" i="11"/>
  <c r="BB76" i="11" s="1"/>
  <c r="BB77" i="11" s="1"/>
  <c r="BB78" i="11" s="1"/>
  <c r="AS153" i="11"/>
  <c r="AS154" i="11" s="1"/>
  <c r="AS155" i="11" s="1"/>
  <c r="AS156" i="11" s="1"/>
  <c r="BA153" i="11"/>
  <c r="BA154" i="11" s="1"/>
  <c r="AX242" i="11"/>
  <c r="W31" i="11"/>
  <c r="W32" i="11" s="1"/>
  <c r="W33" i="11" s="1"/>
  <c r="W34" i="11" s="1"/>
  <c r="W75" i="11"/>
  <c r="W76" i="11" s="1"/>
  <c r="AE75" i="11"/>
  <c r="AE76" i="11" s="1"/>
  <c r="AE77" i="11" s="1"/>
  <c r="AE78" i="11" s="1"/>
  <c r="AM75" i="11"/>
  <c r="AU75" i="11"/>
  <c r="AU76" i="11" s="1"/>
  <c r="BC75" i="11"/>
  <c r="BC76" i="11" s="1"/>
  <c r="N153" i="11"/>
  <c r="N154" i="11" s="1"/>
  <c r="N155" i="11" s="1"/>
  <c r="N156" i="11" s="1"/>
  <c r="AD153" i="11"/>
  <c r="AD154" i="11" s="1"/>
  <c r="AD155" i="11" s="1"/>
  <c r="AD156" i="11" s="1"/>
  <c r="AL153" i="11"/>
  <c r="AT153" i="11"/>
  <c r="AT154" i="11" s="1"/>
  <c r="AT155" i="11" s="1"/>
  <c r="AT156" i="11" s="1"/>
  <c r="BB153" i="11"/>
  <c r="BB154" i="11" s="1"/>
  <c r="BB155" i="11" s="1"/>
  <c r="BB156" i="11" s="1"/>
  <c r="I201" i="11"/>
  <c r="I202" i="11" s="1"/>
  <c r="I203" i="11" s="1"/>
  <c r="I204" i="11" s="1"/>
  <c r="Q201" i="11"/>
  <c r="Q202" i="11" s="1"/>
  <c r="Q203" i="11" s="1"/>
  <c r="Q204" i="11" s="1"/>
  <c r="Y201" i="11"/>
  <c r="Y202" i="11" s="1"/>
  <c r="Y203" i="11" s="1"/>
  <c r="Y204" i="11" s="1"/>
  <c r="K242" i="11"/>
  <c r="K243" i="11" s="1"/>
  <c r="K244" i="11" s="1"/>
  <c r="K245" i="11" s="1"/>
  <c r="S242" i="11"/>
  <c r="AI242" i="11"/>
  <c r="AI243" i="11" s="1"/>
  <c r="AI244" i="11" s="1"/>
  <c r="AI245" i="11" s="1"/>
  <c r="AQ242" i="11"/>
  <c r="AQ243" i="11" s="1"/>
  <c r="AQ244" i="11" s="1"/>
  <c r="AQ245" i="11" s="1"/>
  <c r="G31" i="11"/>
  <c r="G32" i="11" s="1"/>
  <c r="G33" i="11" s="1"/>
  <c r="G34" i="11" s="1"/>
  <c r="AE31" i="11"/>
  <c r="AE32" i="11" s="1"/>
  <c r="AE33" i="11" s="1"/>
  <c r="AE34" i="11" s="1"/>
  <c r="H75" i="11"/>
  <c r="H76" i="11" s="1"/>
  <c r="P75" i="11"/>
  <c r="P76" i="11" s="1"/>
  <c r="X75" i="11"/>
  <c r="X76" i="11" s="1"/>
  <c r="X77" i="11" s="1"/>
  <c r="X78" i="11" s="1"/>
  <c r="AN75" i="11"/>
  <c r="AN76" i="11" s="1"/>
  <c r="AN77" i="11" s="1"/>
  <c r="AN78" i="11" s="1"/>
  <c r="AV75" i="11"/>
  <c r="AV76" i="11" s="1"/>
  <c r="AV77" i="11" s="1"/>
  <c r="AV78" i="11" s="1"/>
  <c r="C87" i="11"/>
  <c r="G153" i="11"/>
  <c r="G154" i="11" s="1"/>
  <c r="O153" i="11"/>
  <c r="O154" i="11" s="1"/>
  <c r="W153" i="11"/>
  <c r="W154" i="11" s="1"/>
  <c r="W155" i="11" s="1"/>
  <c r="W156" i="11" s="1"/>
  <c r="AE153" i="11"/>
  <c r="AE154" i="11" s="1"/>
  <c r="AE155" i="11" s="1"/>
  <c r="AE156" i="11" s="1"/>
  <c r="AM153" i="11"/>
  <c r="AM154" i="11" s="1"/>
  <c r="AM155" i="11" s="1"/>
  <c r="AM156" i="11" s="1"/>
  <c r="AU153" i="11"/>
  <c r="AU154" i="11" s="1"/>
  <c r="AU155" i="11" s="1"/>
  <c r="AU156" i="11" s="1"/>
  <c r="BC153" i="11"/>
  <c r="BC154" i="11" s="1"/>
  <c r="BC155" i="11" s="1"/>
  <c r="BC156" i="11" s="1"/>
  <c r="AH201" i="11"/>
  <c r="AH202" i="11" s="1"/>
  <c r="AH203" i="11" s="1"/>
  <c r="AH204" i="11" s="1"/>
  <c r="AP201" i="11"/>
  <c r="AX201" i="11"/>
  <c r="L242" i="11"/>
  <c r="L243" i="11" s="1"/>
  <c r="T242" i="11"/>
  <c r="T243" i="11" s="1"/>
  <c r="T244" i="11" s="1"/>
  <c r="T245" i="11" s="1"/>
  <c r="AB242" i="11"/>
  <c r="AB243" i="11" s="1"/>
  <c r="AB244" i="11" s="1"/>
  <c r="AB245" i="11" s="1"/>
  <c r="AJ242" i="11"/>
  <c r="AR242" i="11"/>
  <c r="AR243" i="11" s="1"/>
  <c r="AR244" i="11" s="1"/>
  <c r="AR245" i="11" s="1"/>
  <c r="AZ242" i="11"/>
  <c r="AZ243" i="11" s="1"/>
  <c r="AZ244" i="11" s="1"/>
  <c r="AZ245" i="11" s="1"/>
  <c r="Q292" i="11"/>
  <c r="Y292" i="11"/>
  <c r="AG75" i="11"/>
  <c r="AG76" i="11" s="1"/>
  <c r="AO75" i="11"/>
  <c r="AO76" i="11" s="1"/>
  <c r="AO77" i="11" s="1"/>
  <c r="AO78" i="11" s="1"/>
  <c r="C174" i="11"/>
  <c r="L31" i="11"/>
  <c r="L32" i="11" s="1"/>
  <c r="L33" i="11" s="1"/>
  <c r="L34" i="11" s="1"/>
  <c r="T31" i="11"/>
  <c r="T32" i="11" s="1"/>
  <c r="AB31" i="11"/>
  <c r="AB32" i="11" s="1"/>
  <c r="AB33" i="11" s="1"/>
  <c r="AB34" i="11" s="1"/>
  <c r="AJ31" i="11"/>
  <c r="AJ32" i="11" s="1"/>
  <c r="AJ33" i="11" s="1"/>
  <c r="AJ34" i="11" s="1"/>
  <c r="AR31" i="11"/>
  <c r="AR32" i="11" s="1"/>
  <c r="AR33" i="11" s="1"/>
  <c r="AR34" i="11" s="1"/>
  <c r="AZ31" i="11"/>
  <c r="AZ32" i="11" s="1"/>
  <c r="AZ33" i="11" s="1"/>
  <c r="AZ34" i="11" s="1"/>
  <c r="C184" i="11"/>
  <c r="AS201" i="11"/>
  <c r="AS202" i="11" s="1"/>
  <c r="AS203" i="11" s="1"/>
  <c r="AS204" i="11" s="1"/>
  <c r="BA201" i="11"/>
  <c r="C226" i="11"/>
  <c r="AN292" i="11"/>
  <c r="AV292" i="11"/>
  <c r="C4" i="11"/>
  <c r="M31" i="11"/>
  <c r="M32" i="11" s="1"/>
  <c r="M33" i="11" s="1"/>
  <c r="M34" i="11" s="1"/>
  <c r="U31" i="11"/>
  <c r="U32" i="11" s="1"/>
  <c r="AC31" i="11"/>
  <c r="AC32" i="11" s="1"/>
  <c r="AK31" i="11"/>
  <c r="AK32" i="11" s="1"/>
  <c r="AK33" i="11" s="1"/>
  <c r="AK34" i="11" s="1"/>
  <c r="AS31" i="11"/>
  <c r="AS32" i="11" s="1"/>
  <c r="AS33" i="11" s="1"/>
  <c r="AS34" i="11" s="1"/>
  <c r="BA31" i="11"/>
  <c r="BA32" i="11" s="1"/>
  <c r="P292" i="11"/>
  <c r="AJ292" i="11"/>
  <c r="I31" i="11"/>
  <c r="I32" i="11" s="1"/>
  <c r="I33" i="11" s="1"/>
  <c r="I34" i="11" s="1"/>
  <c r="Q31" i="11"/>
  <c r="Q32" i="11" s="1"/>
  <c r="Y31" i="11"/>
  <c r="Y32" i="11" s="1"/>
  <c r="Y33" i="11" s="1"/>
  <c r="Y34" i="11" s="1"/>
  <c r="AG31" i="11"/>
  <c r="AG32" i="11" s="1"/>
  <c r="AG33" i="11" s="1"/>
  <c r="AG34" i="11" s="1"/>
  <c r="AO31" i="11"/>
  <c r="AO32" i="11" s="1"/>
  <c r="AW31" i="11"/>
  <c r="AW32" i="11" s="1"/>
  <c r="AW33" i="11" s="1"/>
  <c r="AW34" i="11" s="1"/>
  <c r="AK292" i="11"/>
  <c r="AS292" i="11"/>
  <c r="BA292" i="11"/>
  <c r="I154" i="11"/>
  <c r="I155" i="11" s="1"/>
  <c r="I156" i="11" s="1"/>
  <c r="Y154" i="11"/>
  <c r="Y155" i="11" s="1"/>
  <c r="Y156" i="11" s="1"/>
  <c r="AW154" i="11"/>
  <c r="AW155" i="11" s="1"/>
  <c r="AW156" i="11" s="1"/>
  <c r="AF278" i="11"/>
  <c r="C278" i="11" s="1"/>
  <c r="C118" i="11"/>
  <c r="G242" i="11"/>
  <c r="G243" i="11" s="1"/>
  <c r="O242" i="11"/>
  <c r="O243" i="11" s="1"/>
  <c r="O244" i="11" s="1"/>
  <c r="O245" i="11" s="1"/>
  <c r="W242" i="11"/>
  <c r="W243" i="11" s="1"/>
  <c r="W244" i="11" s="1"/>
  <c r="W245" i="11" s="1"/>
  <c r="AE242" i="11"/>
  <c r="AM242" i="11"/>
  <c r="AM243" i="11" s="1"/>
  <c r="AM244" i="11" s="1"/>
  <c r="AM245" i="11" s="1"/>
  <c r="AU242" i="11"/>
  <c r="AU243" i="11" s="1"/>
  <c r="BC242" i="11"/>
  <c r="BC243" i="11" s="1"/>
  <c r="BC244" i="11" s="1"/>
  <c r="BC245" i="11" s="1"/>
  <c r="C262" i="11"/>
  <c r="C16" i="11"/>
  <c r="O31" i="11"/>
  <c r="O32" i="11" s="1"/>
  <c r="O33" i="11" s="1"/>
  <c r="O34" i="11" s="1"/>
  <c r="AU31" i="11"/>
  <c r="C46" i="11"/>
  <c r="F75" i="11"/>
  <c r="F76" i="11" s="1"/>
  <c r="F77" i="11" s="1"/>
  <c r="F78" i="11" s="1"/>
  <c r="N75" i="11"/>
  <c r="N76" i="11" s="1"/>
  <c r="N77" i="11" s="1"/>
  <c r="N78" i="11" s="1"/>
  <c r="C82" i="11"/>
  <c r="C96" i="11"/>
  <c r="C139" i="11"/>
  <c r="C41" i="11"/>
  <c r="C58" i="11"/>
  <c r="C254" i="11"/>
  <c r="H292" i="11"/>
  <c r="X292" i="11"/>
  <c r="C52" i="11"/>
  <c r="J75" i="11"/>
  <c r="J76" i="11" s="1"/>
  <c r="J77" i="11" s="1"/>
  <c r="J78" i="11" s="1"/>
  <c r="J109" i="11"/>
  <c r="J110" i="11" s="1"/>
  <c r="R109" i="11"/>
  <c r="R110" i="11" s="1"/>
  <c r="Z109" i="11"/>
  <c r="Z110" i="11" s="1"/>
  <c r="Z111" i="11" s="1"/>
  <c r="Z112" i="11" s="1"/>
  <c r="AH109" i="11"/>
  <c r="AP109" i="11"/>
  <c r="AP110" i="11" s="1"/>
  <c r="AP111" i="11" s="1"/>
  <c r="AP112" i="11" s="1"/>
  <c r="AX109" i="11"/>
  <c r="AX110" i="11" s="1"/>
  <c r="AH292" i="11"/>
  <c r="AP292" i="11"/>
  <c r="AX292" i="11"/>
  <c r="C20" i="11"/>
  <c r="AQ111" i="11"/>
  <c r="AQ112" i="11" s="1"/>
  <c r="C162" i="11"/>
  <c r="H201" i="11"/>
  <c r="H202" i="11" s="1"/>
  <c r="H203" i="11" s="1"/>
  <c r="H204" i="11" s="1"/>
  <c r="X201" i="11"/>
  <c r="X202" i="11" s="1"/>
  <c r="X203" i="11" s="1"/>
  <c r="X204" i="11" s="1"/>
  <c r="AN201" i="11"/>
  <c r="AN202" i="11" s="1"/>
  <c r="AN203" i="11" s="1"/>
  <c r="AN204" i="11" s="1"/>
  <c r="AV201" i="11"/>
  <c r="AV202" i="11" s="1"/>
  <c r="AV203" i="11" s="1"/>
  <c r="AV204" i="11" s="1"/>
  <c r="BA280" i="11"/>
  <c r="BA281" i="11" s="1"/>
  <c r="BA282" i="11" s="1"/>
  <c r="BA283" i="11" s="1"/>
  <c r="J292" i="11"/>
  <c r="R292" i="11"/>
  <c r="Z292" i="11"/>
  <c r="I292" i="11"/>
  <c r="AG292" i="11"/>
  <c r="AO292" i="11"/>
  <c r="AW292" i="11"/>
  <c r="BC31" i="11"/>
  <c r="BC32" i="11" s="1"/>
  <c r="BC33" i="11" s="1"/>
  <c r="BC34" i="11" s="1"/>
  <c r="K31" i="11"/>
  <c r="K32" i="11" s="1"/>
  <c r="K33" i="11" s="1"/>
  <c r="K34" i="11" s="1"/>
  <c r="AA31" i="11"/>
  <c r="AA32" i="11" s="1"/>
  <c r="AA33" i="11" s="1"/>
  <c r="AA34" i="11" s="1"/>
  <c r="AI31" i="11"/>
  <c r="AI32" i="11" s="1"/>
  <c r="AI33" i="11" s="1"/>
  <c r="AI34" i="11" s="1"/>
  <c r="AQ31" i="11"/>
  <c r="AQ32" i="11" s="1"/>
  <c r="AQ33" i="11" s="1"/>
  <c r="AQ34" i="11" s="1"/>
  <c r="R75" i="11"/>
  <c r="R76" i="11" s="1"/>
  <c r="AS77" i="11"/>
  <c r="AS78" i="11" s="1"/>
  <c r="AG201" i="11"/>
  <c r="AG202" i="11" s="1"/>
  <c r="AG203" i="11" s="1"/>
  <c r="AG204" i="11" s="1"/>
  <c r="AO201" i="11"/>
  <c r="AW201" i="11"/>
  <c r="AW202" i="11" s="1"/>
  <c r="AW203" i="11" s="1"/>
  <c r="AW204" i="11" s="1"/>
  <c r="C240" i="11"/>
  <c r="C258" i="11"/>
  <c r="AR292" i="11"/>
  <c r="AZ292" i="11"/>
  <c r="T33" i="11"/>
  <c r="T34" i="11" s="1"/>
  <c r="C12" i="11"/>
  <c r="C62" i="11"/>
  <c r="U109" i="11"/>
  <c r="U110" i="11" s="1"/>
  <c r="U111" i="11" s="1"/>
  <c r="U112" i="11" s="1"/>
  <c r="AC109" i="11"/>
  <c r="AC110" i="11" s="1"/>
  <c r="AC111" i="11" s="1"/>
  <c r="AC112" i="11" s="1"/>
  <c r="BA109" i="11"/>
  <c r="BA110" i="11" s="1"/>
  <c r="BA111" i="11" s="1"/>
  <c r="BA112" i="11" s="1"/>
  <c r="C131" i="11"/>
  <c r="C251" i="11"/>
  <c r="L292" i="11"/>
  <c r="T292" i="11"/>
  <c r="AB292" i="11"/>
  <c r="E31" i="11"/>
  <c r="C24" i="11"/>
  <c r="AT32" i="11"/>
  <c r="AT33" i="11" s="1"/>
  <c r="AT34" i="11" s="1"/>
  <c r="AW110" i="11"/>
  <c r="AW111" i="11" s="1"/>
  <c r="AW112" i="11" s="1"/>
  <c r="P32" i="11"/>
  <c r="P33" i="11" s="1"/>
  <c r="P34" i="11" s="1"/>
  <c r="AF32" i="11"/>
  <c r="AF33" i="11" s="1"/>
  <c r="AF34" i="11" s="1"/>
  <c r="S32" i="11"/>
  <c r="S33" i="11" s="1"/>
  <c r="S34" i="11" s="1"/>
  <c r="R32" i="11"/>
  <c r="R33" i="11" s="1"/>
  <c r="R34" i="11" s="1"/>
  <c r="AH32" i="11"/>
  <c r="AH33" i="11" s="1"/>
  <c r="AH34" i="11" s="1"/>
  <c r="AX32" i="11"/>
  <c r="AX33" i="11" s="1"/>
  <c r="AX34" i="11" s="1"/>
  <c r="AY32" i="11"/>
  <c r="AY33" i="11" s="1"/>
  <c r="AY34" i="11" s="1"/>
  <c r="J32" i="11"/>
  <c r="J33" i="11" s="1"/>
  <c r="J34" i="11" s="1"/>
  <c r="Z32" i="11"/>
  <c r="Z33" i="11" s="1"/>
  <c r="Z34" i="11" s="1"/>
  <c r="AP32" i="11"/>
  <c r="AP33" i="11" s="1"/>
  <c r="AP34" i="11" s="1"/>
  <c r="L110" i="11"/>
  <c r="L111" i="11" s="1"/>
  <c r="L112" i="11" s="1"/>
  <c r="T110" i="11"/>
  <c r="T111" i="11" s="1"/>
  <c r="T112" i="11" s="1"/>
  <c r="O110" i="11"/>
  <c r="O111" i="11" s="1"/>
  <c r="O112" i="11" s="1"/>
  <c r="AU110" i="11"/>
  <c r="AU111" i="11" s="1"/>
  <c r="AU112" i="11" s="1"/>
  <c r="AR110" i="11"/>
  <c r="AR111" i="11" s="1"/>
  <c r="AR112" i="11" s="1"/>
  <c r="W110" i="11"/>
  <c r="W111" i="11" s="1"/>
  <c r="W112" i="11" s="1"/>
  <c r="AE111" i="11"/>
  <c r="AE112" i="11" s="1"/>
  <c r="J154" i="11"/>
  <c r="J155" i="11" s="1"/>
  <c r="J156" i="11" s="1"/>
  <c r="AH154" i="11"/>
  <c r="AH155" i="11" s="1"/>
  <c r="AH156" i="11" s="1"/>
  <c r="AC33" i="11"/>
  <c r="AC34" i="11" s="1"/>
  <c r="G75" i="11"/>
  <c r="BC77" i="11"/>
  <c r="BC78" i="11" s="1"/>
  <c r="AB77" i="11"/>
  <c r="AB78" i="11" s="1"/>
  <c r="C107" i="11"/>
  <c r="AC77" i="11"/>
  <c r="AC78" i="11" s="1"/>
  <c r="M202" i="11"/>
  <c r="M203" i="11" s="1"/>
  <c r="M204" i="11" s="1"/>
  <c r="BA202" i="11"/>
  <c r="BA203" i="11" s="1"/>
  <c r="BA204" i="11" s="1"/>
  <c r="F286" i="11"/>
  <c r="N287" i="11"/>
  <c r="N280" i="11"/>
  <c r="V286" i="11"/>
  <c r="AD287" i="11"/>
  <c r="AD280" i="11"/>
  <c r="AL280" i="11"/>
  <c r="AT286" i="11"/>
  <c r="BB287" i="11"/>
  <c r="BB280" i="11"/>
  <c r="E287" i="11"/>
  <c r="E280" i="11"/>
  <c r="Q76" i="11"/>
  <c r="Q77" i="11" s="1"/>
  <c r="Q78" i="11" s="1"/>
  <c r="AQ77" i="11"/>
  <c r="AQ78" i="11" s="1"/>
  <c r="BA77" i="11"/>
  <c r="BA78" i="11" s="1"/>
  <c r="G111" i="11"/>
  <c r="G112" i="11" s="1"/>
  <c r="D288" i="11"/>
  <c r="D292" i="11" s="1"/>
  <c r="D29" i="11"/>
  <c r="C30" i="11" s="1"/>
  <c r="Y76" i="11"/>
  <c r="Y77" i="11" s="1"/>
  <c r="Y78" i="11" s="1"/>
  <c r="L77" i="11"/>
  <c r="L78" i="11" s="1"/>
  <c r="O75" i="11"/>
  <c r="C73" i="11"/>
  <c r="C91" i="11"/>
  <c r="AI110" i="11"/>
  <c r="AI111" i="11" s="1"/>
  <c r="AI112" i="11" s="1"/>
  <c r="AY111" i="11"/>
  <c r="AY112" i="11" s="1"/>
  <c r="K110" i="11"/>
  <c r="K111" i="11" s="1"/>
  <c r="K112" i="11" s="1"/>
  <c r="C124" i="11"/>
  <c r="BA33" i="11"/>
  <c r="BA34" i="11" s="1"/>
  <c r="X31" i="11"/>
  <c r="I76" i="11"/>
  <c r="I77" i="11" s="1"/>
  <c r="I78" i="11" s="1"/>
  <c r="AF75" i="11"/>
  <c r="C69" i="11"/>
  <c r="AK77" i="11"/>
  <c r="AK78" i="11" s="1"/>
  <c r="AN110" i="11"/>
  <c r="AN111" i="11" s="1"/>
  <c r="AN112" i="11" s="1"/>
  <c r="D153" i="11"/>
  <c r="C146" i="11"/>
  <c r="D75" i="11"/>
  <c r="C68" i="11"/>
  <c r="AD76" i="11"/>
  <c r="AD77" i="11" s="1"/>
  <c r="AD78" i="11" s="1"/>
  <c r="AY77" i="11"/>
  <c r="AY78" i="11" s="1"/>
  <c r="T77" i="11"/>
  <c r="T78" i="11" s="1"/>
  <c r="AH110" i="11"/>
  <c r="AH111" i="11" s="1"/>
  <c r="AH112" i="11" s="1"/>
  <c r="M110" i="11"/>
  <c r="M111" i="11" s="1"/>
  <c r="M112" i="11" s="1"/>
  <c r="AS110" i="11"/>
  <c r="AS111" i="11" s="1"/>
  <c r="AS112" i="11" s="1"/>
  <c r="E154" i="11"/>
  <c r="E155" i="11" s="1"/>
  <c r="E156" i="11" s="1"/>
  <c r="AK154" i="11"/>
  <c r="AK155" i="11" s="1"/>
  <c r="AK156" i="11" s="1"/>
  <c r="AM76" i="11"/>
  <c r="AM77" i="11" s="1"/>
  <c r="AM78" i="11" s="1"/>
  <c r="AR77" i="11"/>
  <c r="AR78" i="11" s="1"/>
  <c r="D109" i="11"/>
  <c r="C102" i="11"/>
  <c r="J202" i="11"/>
  <c r="J203" i="11" s="1"/>
  <c r="J204" i="11" s="1"/>
  <c r="K153" i="11"/>
  <c r="S153" i="11"/>
  <c r="AA153" i="11"/>
  <c r="AI153" i="11"/>
  <c r="AQ153" i="11"/>
  <c r="AY153" i="11"/>
  <c r="AG155" i="11"/>
  <c r="AG156" i="11" s="1"/>
  <c r="D201" i="11"/>
  <c r="AX154" i="11"/>
  <c r="AX155" i="11" s="1"/>
  <c r="AX156" i="11" s="1"/>
  <c r="Q155" i="11"/>
  <c r="Q156" i="11" s="1"/>
  <c r="AD202" i="11"/>
  <c r="AD203" i="11" s="1"/>
  <c r="AD204" i="11" s="1"/>
  <c r="BB202" i="11"/>
  <c r="BB203" i="11" s="1"/>
  <c r="BB204" i="11" s="1"/>
  <c r="AO155" i="11"/>
  <c r="AO156" i="11" s="1"/>
  <c r="G202" i="11"/>
  <c r="G203" i="11" s="1"/>
  <c r="G204" i="11" s="1"/>
  <c r="Q243" i="11"/>
  <c r="Q244" i="11" s="1"/>
  <c r="Q245" i="11" s="1"/>
  <c r="AJ243" i="11"/>
  <c r="AJ244" i="11" s="1"/>
  <c r="AJ245" i="11" s="1"/>
  <c r="AL154" i="11"/>
  <c r="AL155" i="11" s="1"/>
  <c r="AL156" i="11" s="1"/>
  <c r="P202" i="11"/>
  <c r="P203" i="11" s="1"/>
  <c r="P204" i="11" s="1"/>
  <c r="R286" i="11"/>
  <c r="R194" i="11"/>
  <c r="R201" i="11" s="1"/>
  <c r="Z202" i="11"/>
  <c r="Z203" i="11" s="1"/>
  <c r="Z204" i="11" s="1"/>
  <c r="AP202" i="11"/>
  <c r="AP203" i="11" s="1"/>
  <c r="AP204" i="11" s="1"/>
  <c r="AX202" i="11"/>
  <c r="AX203" i="11" s="1"/>
  <c r="AX204" i="11" s="1"/>
  <c r="N243" i="11"/>
  <c r="N244" i="11" s="1"/>
  <c r="N245" i="11" s="1"/>
  <c r="AL286" i="11"/>
  <c r="D242" i="11"/>
  <c r="C127" i="11"/>
  <c r="V154" i="11"/>
  <c r="V155" i="11" s="1"/>
  <c r="V156" i="11" s="1"/>
  <c r="K202" i="11"/>
  <c r="K203" i="11" s="1"/>
  <c r="K204" i="11" s="1"/>
  <c r="S202" i="11"/>
  <c r="S203" i="11" s="1"/>
  <c r="S204" i="11" s="1"/>
  <c r="AO243" i="11"/>
  <c r="AO244" i="11" s="1"/>
  <c r="AO245" i="11" s="1"/>
  <c r="AT203" i="11"/>
  <c r="AT204" i="11" s="1"/>
  <c r="AR203" i="11"/>
  <c r="AR204" i="11" s="1"/>
  <c r="AE243" i="11"/>
  <c r="AE244" i="11" s="1"/>
  <c r="AE245" i="11" s="1"/>
  <c r="C291" i="11"/>
  <c r="AB203" i="11"/>
  <c r="AB204" i="11" s="1"/>
  <c r="Z243" i="11"/>
  <c r="Z244" i="11" s="1"/>
  <c r="Z245" i="11" s="1"/>
  <c r="AD286" i="11"/>
  <c r="C199" i="11"/>
  <c r="AZ203" i="11"/>
  <c r="AZ204" i="11" s="1"/>
  <c r="J286" i="11"/>
  <c r="AP244" i="11"/>
  <c r="AP245" i="11" s="1"/>
  <c r="AI203" i="11"/>
  <c r="AI204" i="11" s="1"/>
  <c r="S243" i="11"/>
  <c r="S244" i="11" s="1"/>
  <c r="S245" i="11" s="1"/>
  <c r="AA286" i="11"/>
  <c r="AA235" i="11"/>
  <c r="AA242" i="11" s="1"/>
  <c r="AY286" i="11"/>
  <c r="AY235" i="11"/>
  <c r="AY242" i="11" s="1"/>
  <c r="P243" i="11"/>
  <c r="P244" i="11" s="1"/>
  <c r="P245" i="11" s="1"/>
  <c r="AF243" i="11"/>
  <c r="AF244" i="11" s="1"/>
  <c r="AF245" i="11" s="1"/>
  <c r="AV243" i="11"/>
  <c r="AV244" i="11" s="1"/>
  <c r="AV245" i="11" s="1"/>
  <c r="AF201" i="11"/>
  <c r="AW287" i="11"/>
  <c r="AW280" i="11"/>
  <c r="Y281" i="11"/>
  <c r="Y282" i="11" s="1"/>
  <c r="Y283" i="11" s="1"/>
  <c r="N202" i="11"/>
  <c r="N203" i="11" s="1"/>
  <c r="N204" i="11" s="1"/>
  <c r="E243" i="11"/>
  <c r="E244" i="11" s="1"/>
  <c r="E245" i="11" s="1"/>
  <c r="M243" i="11"/>
  <c r="M244" i="11" s="1"/>
  <c r="M245" i="11" s="1"/>
  <c r="AC243" i="11"/>
  <c r="AC244" i="11" s="1"/>
  <c r="AC245" i="11" s="1"/>
  <c r="AK244" i="11"/>
  <c r="AK245" i="11" s="1"/>
  <c r="AS243" i="11"/>
  <c r="AS244" i="11" s="1"/>
  <c r="AS245" i="11" s="1"/>
  <c r="R243" i="11"/>
  <c r="R244" i="11" s="1"/>
  <c r="R245" i="11" s="1"/>
  <c r="AH243" i="11"/>
  <c r="AH244" i="11" s="1"/>
  <c r="AH245" i="11" s="1"/>
  <c r="AX243" i="11"/>
  <c r="AX244" i="11" s="1"/>
  <c r="AX245" i="11" s="1"/>
  <c r="Z287" i="11"/>
  <c r="Z280" i="11"/>
  <c r="E286" i="11"/>
  <c r="M286" i="11"/>
  <c r="U286" i="11"/>
  <c r="AC286" i="11"/>
  <c r="AK286" i="11"/>
  <c r="AS286" i="11"/>
  <c r="BA286" i="11"/>
  <c r="Y287" i="11"/>
  <c r="AS273" i="11"/>
  <c r="I287" i="11"/>
  <c r="AC287" i="11"/>
  <c r="AX287" i="11"/>
  <c r="AX280" i="11"/>
  <c r="AF288" i="11"/>
  <c r="AF292" i="11" s="1"/>
  <c r="AC280" i="11"/>
  <c r="AL235" i="11"/>
  <c r="AL242" i="11" s="1"/>
  <c r="H286" i="11"/>
  <c r="H273" i="11"/>
  <c r="P286" i="11"/>
  <c r="P273" i="11"/>
  <c r="X286" i="11"/>
  <c r="X273" i="11"/>
  <c r="AF286" i="11"/>
  <c r="AF273" i="11"/>
  <c r="AN286" i="11"/>
  <c r="AN273" i="11"/>
  <c r="AV286" i="11"/>
  <c r="AV273" i="11"/>
  <c r="J287" i="11"/>
  <c r="J280" i="11"/>
  <c r="AG287" i="11"/>
  <c r="I280" i="11"/>
  <c r="AX286" i="11"/>
  <c r="M273" i="11"/>
  <c r="AH287" i="11"/>
  <c r="AH280" i="11"/>
  <c r="BA287" i="11"/>
  <c r="C290" i="11"/>
  <c r="AG280" i="11"/>
  <c r="Z286" i="11"/>
  <c r="AH286" i="11"/>
  <c r="AP286" i="11"/>
  <c r="Q287" i="11"/>
  <c r="AK287" i="11"/>
  <c r="AK280" i="11"/>
  <c r="K286" i="11"/>
  <c r="S286" i="11"/>
  <c r="AA280" i="11"/>
  <c r="AI286" i="11"/>
  <c r="AQ286" i="11"/>
  <c r="R280" i="11"/>
  <c r="AO287" i="11"/>
  <c r="Q280" i="11"/>
  <c r="D286" i="11"/>
  <c r="D273" i="11"/>
  <c r="L286" i="11"/>
  <c r="L273" i="11"/>
  <c r="T286" i="11"/>
  <c r="T273" i="11"/>
  <c r="AB286" i="11"/>
  <c r="AB273" i="11"/>
  <c r="AJ286" i="11"/>
  <c r="AJ273" i="11"/>
  <c r="AR286" i="11"/>
  <c r="AR273" i="11"/>
  <c r="AZ286" i="11"/>
  <c r="AZ273" i="11"/>
  <c r="U287" i="11"/>
  <c r="AP287" i="11"/>
  <c r="AP280" i="11"/>
  <c r="U280" i="11"/>
  <c r="AO280" i="11"/>
  <c r="K273" i="11"/>
  <c r="S273" i="11"/>
  <c r="AI273" i="11"/>
  <c r="AQ273" i="11"/>
  <c r="BB286" i="11"/>
  <c r="K292" i="11"/>
  <c r="S292" i="11"/>
  <c r="AA292" i="11"/>
  <c r="AI292" i="11"/>
  <c r="AQ292" i="11"/>
  <c r="AY292" i="11"/>
  <c r="G286" i="11"/>
  <c r="O286" i="11"/>
  <c r="W286" i="11"/>
  <c r="AE286" i="11"/>
  <c r="AM286" i="11"/>
  <c r="AU286" i="11"/>
  <c r="BC286" i="11"/>
  <c r="N286" i="11"/>
  <c r="I286" i="11"/>
  <c r="Q286" i="11"/>
  <c r="Y286" i="11"/>
  <c r="AG286" i="11"/>
  <c r="AO286" i="11"/>
  <c r="AW286" i="11"/>
  <c r="F273" i="11"/>
  <c r="V273" i="11"/>
  <c r="AT273" i="11"/>
  <c r="F292" i="11"/>
  <c r="N292" i="11"/>
  <c r="V292" i="11"/>
  <c r="AD292" i="11"/>
  <c r="AL292" i="11"/>
  <c r="AT292" i="11"/>
  <c r="BB292" i="11"/>
  <c r="G273" i="11"/>
  <c r="O273" i="11"/>
  <c r="W273" i="11"/>
  <c r="AE273" i="11"/>
  <c r="AM273" i="11"/>
  <c r="AU273" i="11"/>
  <c r="BC273" i="11"/>
  <c r="AY280" i="11"/>
  <c r="G292" i="11"/>
  <c r="O292" i="11"/>
  <c r="W292" i="11"/>
  <c r="AE292" i="11"/>
  <c r="AM292" i="11"/>
  <c r="AU292" i="11"/>
  <c r="BC292" i="11"/>
  <c r="AZ77" i="11" l="1"/>
  <c r="AZ78" i="11" s="1"/>
  <c r="AQ203" i="11"/>
  <c r="AQ204" i="11" s="1"/>
  <c r="AA111" i="11"/>
  <c r="AA112" i="11" s="1"/>
  <c r="AE203" i="11"/>
  <c r="AE204" i="11" s="1"/>
  <c r="AL203" i="11"/>
  <c r="AL204" i="11" s="1"/>
  <c r="AJ77" i="11"/>
  <c r="AJ78" i="11" s="1"/>
  <c r="Y294" i="11"/>
  <c r="O155" i="11"/>
  <c r="O156" i="11" s="1"/>
  <c r="F203" i="11"/>
  <c r="F204" i="11" s="1"/>
  <c r="J244" i="11"/>
  <c r="J245" i="11" s="1"/>
  <c r="C289" i="11"/>
  <c r="X111" i="11"/>
  <c r="X112" i="11" s="1"/>
  <c r="AO33" i="11"/>
  <c r="AO34" i="11" s="1"/>
  <c r="AU203" i="11"/>
  <c r="AU204" i="11" s="1"/>
  <c r="AU77" i="11"/>
  <c r="AU78" i="11" s="1"/>
  <c r="H33" i="11"/>
  <c r="H34" i="11" s="1"/>
  <c r="AR155" i="11"/>
  <c r="AR156" i="11" s="1"/>
  <c r="P77" i="11"/>
  <c r="P78" i="11" s="1"/>
  <c r="Z294" i="11"/>
  <c r="Z295" i="11" s="1"/>
  <c r="Z296" i="11" s="1"/>
  <c r="E294" i="11"/>
  <c r="E295" i="11" s="1"/>
  <c r="E296" i="11" s="1"/>
  <c r="AL111" i="11"/>
  <c r="AL112" i="11" s="1"/>
  <c r="C193" i="11"/>
  <c r="R111" i="11"/>
  <c r="R112" i="11" s="1"/>
  <c r="AG111" i="11"/>
  <c r="AG112" i="11" s="1"/>
  <c r="S77" i="11"/>
  <c r="S78" i="11" s="1"/>
  <c r="E77" i="11"/>
  <c r="E78" i="11" s="1"/>
  <c r="AN33" i="11"/>
  <c r="AN34" i="11" s="1"/>
  <c r="I294" i="11"/>
  <c r="I295" i="11" s="1"/>
  <c r="I296" i="11" s="1"/>
  <c r="H77" i="11"/>
  <c r="H78" i="11" s="1"/>
  <c r="C293" i="11"/>
  <c r="Z155" i="11"/>
  <c r="Z156" i="11" s="1"/>
  <c r="AP294" i="11"/>
  <c r="AP295" i="11" s="1"/>
  <c r="AP296" i="11" s="1"/>
  <c r="AK294" i="11"/>
  <c r="AK295" i="11" s="1"/>
  <c r="AK296" i="11" s="1"/>
  <c r="C274" i="11"/>
  <c r="Q294" i="11"/>
  <c r="AV155" i="11"/>
  <c r="AV156" i="11" s="1"/>
  <c r="C279" i="11"/>
  <c r="AH294" i="11"/>
  <c r="AH295" i="11" s="1"/>
  <c r="AH296" i="11" s="1"/>
  <c r="AA203" i="11"/>
  <c r="AA204" i="11" s="1"/>
  <c r="K77" i="11"/>
  <c r="K78" i="11" s="1"/>
  <c r="P155" i="11"/>
  <c r="P156" i="11" s="1"/>
  <c r="AG77" i="11"/>
  <c r="AG78" i="11" s="1"/>
  <c r="C234" i="11"/>
  <c r="C145" i="11"/>
  <c r="AF111" i="11"/>
  <c r="AF112" i="11" s="1"/>
  <c r="AY203" i="11"/>
  <c r="AY204" i="11" s="1"/>
  <c r="AJ203" i="11"/>
  <c r="AJ204" i="11" s="1"/>
  <c r="AY287" i="11"/>
  <c r="AY294" i="11" s="1"/>
  <c r="C236" i="11"/>
  <c r="C195" i="11"/>
  <c r="AC294" i="11"/>
  <c r="AC295" i="11" s="1"/>
  <c r="AC296" i="11" s="1"/>
  <c r="AW294" i="11"/>
  <c r="AW295" i="11" s="1"/>
  <c r="AW296" i="11" s="1"/>
  <c r="C23" i="11"/>
  <c r="U77" i="11"/>
  <c r="U78" i="11" s="1"/>
  <c r="J111" i="11"/>
  <c r="J112" i="11" s="1"/>
  <c r="W77" i="11"/>
  <c r="W78" i="11" s="1"/>
  <c r="AX111" i="11"/>
  <c r="AX112" i="11" s="1"/>
  <c r="C272" i="11"/>
  <c r="L244" i="11"/>
  <c r="L245" i="11" s="1"/>
  <c r="U294" i="11"/>
  <c r="U295" i="11" s="1"/>
  <c r="U296" i="11" s="1"/>
  <c r="M77" i="11"/>
  <c r="M78" i="11" s="1"/>
  <c r="C101" i="11"/>
  <c r="C67" i="11"/>
  <c r="BA155" i="11"/>
  <c r="BA156" i="11" s="1"/>
  <c r="BA297" i="11" s="1"/>
  <c r="G244" i="11"/>
  <c r="G245" i="11" s="1"/>
  <c r="J294" i="11"/>
  <c r="J295" i="11" s="1"/>
  <c r="J296" i="11" s="1"/>
  <c r="AU244" i="11"/>
  <c r="AU245" i="11" s="1"/>
  <c r="AJ155" i="11"/>
  <c r="AJ156" i="11" s="1"/>
  <c r="BC203" i="11"/>
  <c r="BC204" i="11" s="1"/>
  <c r="AO294" i="11"/>
  <c r="AO295" i="11" s="1"/>
  <c r="AO296" i="11" s="1"/>
  <c r="G155" i="11"/>
  <c r="G156" i="11" s="1"/>
  <c r="R77" i="11"/>
  <c r="R78" i="11" s="1"/>
  <c r="W203" i="11"/>
  <c r="W204" i="11" s="1"/>
  <c r="U33" i="11"/>
  <c r="U34" i="11" s="1"/>
  <c r="R287" i="11"/>
  <c r="R294" i="11" s="1"/>
  <c r="R295" i="11" s="1"/>
  <c r="R296" i="11" s="1"/>
  <c r="AO202" i="11"/>
  <c r="AO203" i="11" s="1"/>
  <c r="AO204" i="11" s="1"/>
  <c r="BA294" i="11"/>
  <c r="BA295" i="11" s="1"/>
  <c r="BA296" i="11" s="1"/>
  <c r="AZ155" i="11"/>
  <c r="AZ156" i="11" s="1"/>
  <c r="AU32" i="11"/>
  <c r="AU33" i="11" s="1"/>
  <c r="AU34" i="11" s="1"/>
  <c r="Q33" i="11"/>
  <c r="Q34" i="11" s="1"/>
  <c r="AX294" i="11"/>
  <c r="AX295" i="11" s="1"/>
  <c r="AX296" i="11" s="1"/>
  <c r="AG294" i="11"/>
  <c r="AG295" i="11" s="1"/>
  <c r="AG296" i="11" s="1"/>
  <c r="AL287" i="11"/>
  <c r="AL294" i="11" s="1"/>
  <c r="F287" i="11"/>
  <c r="F294" i="11" s="1"/>
  <c r="F280" i="11"/>
  <c r="C153" i="11"/>
  <c r="D154" i="11"/>
  <c r="D155" i="11" s="1"/>
  <c r="AU287" i="11"/>
  <c r="AU294" i="11" s="1"/>
  <c r="AU280" i="11"/>
  <c r="AM287" i="11"/>
  <c r="AM294" i="11" s="1"/>
  <c r="AM280" i="11"/>
  <c r="AR287" i="11"/>
  <c r="AR294" i="11" s="1"/>
  <c r="AR280" i="11"/>
  <c r="L287" i="11"/>
  <c r="L294" i="11" s="1"/>
  <c r="L280" i="11"/>
  <c r="R281" i="11"/>
  <c r="R282" i="11" s="1"/>
  <c r="R283" i="11" s="1"/>
  <c r="I281" i="11"/>
  <c r="I282" i="11" s="1"/>
  <c r="I283" i="11" s="1"/>
  <c r="I297" i="11" s="1"/>
  <c r="D76" i="11"/>
  <c r="C75" i="11"/>
  <c r="AD281" i="11"/>
  <c r="AD282" i="11" s="1"/>
  <c r="AD283" i="11" s="1"/>
  <c r="AD297" i="11" s="1"/>
  <c r="AX281" i="11"/>
  <c r="AX282" i="11" s="1"/>
  <c r="AX283" i="11" s="1"/>
  <c r="AE287" i="11"/>
  <c r="AE294" i="11" s="1"/>
  <c r="AE280" i="11"/>
  <c r="AQ280" i="11"/>
  <c r="AQ287" i="11"/>
  <c r="AQ294" i="11" s="1"/>
  <c r="AP281" i="11"/>
  <c r="AP282" i="11" s="1"/>
  <c r="AP283" i="11" s="1"/>
  <c r="AP297" i="11" s="1"/>
  <c r="AK281" i="11"/>
  <c r="AK282" i="11" s="1"/>
  <c r="AK283" i="11" s="1"/>
  <c r="AK297" i="11" s="1"/>
  <c r="AG281" i="11"/>
  <c r="AG282" i="11" s="1"/>
  <c r="AG283" i="11" s="1"/>
  <c r="AN287" i="11"/>
  <c r="AN294" i="11" s="1"/>
  <c r="AN280" i="11"/>
  <c r="H287" i="11"/>
  <c r="H294" i="11" s="1"/>
  <c r="H280" i="11"/>
  <c r="AY243" i="11"/>
  <c r="AY244" i="11" s="1"/>
  <c r="AY245" i="11" s="1"/>
  <c r="AY154" i="11"/>
  <c r="AY155" i="11" s="1"/>
  <c r="AY156" i="11" s="1"/>
  <c r="X32" i="11"/>
  <c r="X33" i="11" s="1"/>
  <c r="X34" i="11" s="1"/>
  <c r="E281" i="11"/>
  <c r="E282" i="11" s="1"/>
  <c r="E283" i="11" s="1"/>
  <c r="AD294" i="11"/>
  <c r="AV287" i="11"/>
  <c r="AV294" i="11" s="1"/>
  <c r="AV280" i="11"/>
  <c r="AA243" i="11"/>
  <c r="AA244" i="11" s="1"/>
  <c r="AA245" i="11" s="1"/>
  <c r="AI280" i="11"/>
  <c r="AI287" i="11"/>
  <c r="AI294" i="11" s="1"/>
  <c r="AJ287" i="11"/>
  <c r="AJ294" i="11" s="1"/>
  <c r="AJ280" i="11"/>
  <c r="D287" i="11"/>
  <c r="D294" i="11" s="1"/>
  <c r="D280" i="11"/>
  <c r="C273" i="11"/>
  <c r="Y297" i="11"/>
  <c r="AQ154" i="11"/>
  <c r="AQ155" i="11" s="1"/>
  <c r="AQ156" i="11" s="1"/>
  <c r="AF76" i="11"/>
  <c r="AF77" i="11" s="1"/>
  <c r="AF78" i="11" s="1"/>
  <c r="G76" i="11"/>
  <c r="G77" i="11" s="1"/>
  <c r="G78" i="11" s="1"/>
  <c r="W280" i="11"/>
  <c r="W287" i="11"/>
  <c r="W294" i="11" s="1"/>
  <c r="O280" i="11"/>
  <c r="O287" i="11"/>
  <c r="O294" i="11" s="1"/>
  <c r="S280" i="11"/>
  <c r="S287" i="11"/>
  <c r="S294" i="11" s="1"/>
  <c r="J281" i="11"/>
  <c r="J282" i="11" s="1"/>
  <c r="J283" i="11" s="1"/>
  <c r="J297" i="11" s="1"/>
  <c r="AF287" i="11"/>
  <c r="AF294" i="11" s="1"/>
  <c r="AF280" i="11"/>
  <c r="C235" i="11"/>
  <c r="AI154" i="11"/>
  <c r="AI155" i="11" s="1"/>
  <c r="AI156" i="11" s="1"/>
  <c r="O76" i="11"/>
  <c r="O77" i="11" s="1"/>
  <c r="O78" i="11" s="1"/>
  <c r="BB281" i="11"/>
  <c r="BB282" i="11" s="1"/>
  <c r="BB283" i="11" s="1"/>
  <c r="BB297" i="11" s="1"/>
  <c r="N281" i="11"/>
  <c r="N282" i="11" s="1"/>
  <c r="N283" i="11" s="1"/>
  <c r="N297" i="11" s="1"/>
  <c r="Q295" i="11"/>
  <c r="Q296" i="11" s="1"/>
  <c r="AL243" i="11"/>
  <c r="AL244" i="11" s="1"/>
  <c r="AL245" i="11" s="1"/>
  <c r="AS287" i="11"/>
  <c r="AS294" i="11" s="1"/>
  <c r="AS280" i="11"/>
  <c r="AW281" i="11"/>
  <c r="AW282" i="11" s="1"/>
  <c r="AW283" i="11" s="1"/>
  <c r="AW297" i="11" s="1"/>
  <c r="D243" i="11"/>
  <c r="D244" i="11" s="1"/>
  <c r="C242" i="11"/>
  <c r="R202" i="11"/>
  <c r="R203" i="11" s="1"/>
  <c r="R204" i="11" s="1"/>
  <c r="C194" i="11"/>
  <c r="AA154" i="11"/>
  <c r="AA155" i="11" s="1"/>
  <c r="AA156" i="11" s="1"/>
  <c r="D110" i="11"/>
  <c r="C110" i="11" s="1"/>
  <c r="C109" i="11"/>
  <c r="BB294" i="11"/>
  <c r="N294" i="11"/>
  <c r="E32" i="11"/>
  <c r="E33" i="11" s="1"/>
  <c r="E34" i="11" s="1"/>
  <c r="G287" i="11"/>
  <c r="G294" i="11" s="1"/>
  <c r="G280" i="11"/>
  <c r="K287" i="11"/>
  <c r="K294" i="11" s="1"/>
  <c r="K280" i="11"/>
  <c r="Q281" i="11"/>
  <c r="Q282" i="11" s="1"/>
  <c r="Q283" i="11" s="1"/>
  <c r="AA287" i="11"/>
  <c r="AA294" i="11" s="1"/>
  <c r="X287" i="11"/>
  <c r="X294" i="11" s="1"/>
  <c r="X280" i="11"/>
  <c r="AC281" i="11"/>
  <c r="AC282" i="11" s="1"/>
  <c r="AC283" i="11" s="1"/>
  <c r="AC297" i="11" s="1"/>
  <c r="Y295" i="11"/>
  <c r="Y296" i="11" s="1"/>
  <c r="AF202" i="11"/>
  <c r="AF203" i="11" s="1"/>
  <c r="AF204" i="11" s="1"/>
  <c r="C201" i="11"/>
  <c r="D202" i="11"/>
  <c r="D203" i="11" s="1"/>
  <c r="S154" i="11"/>
  <c r="S155" i="11" s="1"/>
  <c r="S156" i="11" s="1"/>
  <c r="P280" i="11"/>
  <c r="P287" i="11"/>
  <c r="P294" i="11" s="1"/>
  <c r="C292" i="11"/>
  <c r="AB287" i="11"/>
  <c r="AB294" i="11" s="1"/>
  <c r="AB280" i="11"/>
  <c r="AA281" i="11"/>
  <c r="AA282" i="11" s="1"/>
  <c r="AA283" i="11" s="1"/>
  <c r="AH281" i="11"/>
  <c r="AH282" i="11" s="1"/>
  <c r="AH283" i="11" s="1"/>
  <c r="AH297" i="11" s="1"/>
  <c r="AY281" i="11"/>
  <c r="AY282" i="11" s="1"/>
  <c r="AY283" i="11" s="1"/>
  <c r="AT287" i="11"/>
  <c r="AT294" i="11" s="1"/>
  <c r="AT280" i="11"/>
  <c r="AO281" i="11"/>
  <c r="AO282" i="11" s="1"/>
  <c r="AO283" i="11" s="1"/>
  <c r="BC287" i="11"/>
  <c r="BC294" i="11" s="1"/>
  <c r="BC280" i="11"/>
  <c r="V287" i="11"/>
  <c r="V294" i="11" s="1"/>
  <c r="V280" i="11"/>
  <c r="U281" i="11"/>
  <c r="U282" i="11" s="1"/>
  <c r="U283" i="11" s="1"/>
  <c r="AZ287" i="11"/>
  <c r="AZ294" i="11" s="1"/>
  <c r="AZ280" i="11"/>
  <c r="T287" i="11"/>
  <c r="T294" i="11" s="1"/>
  <c r="T280" i="11"/>
  <c r="M287" i="11"/>
  <c r="M294" i="11" s="1"/>
  <c r="M280" i="11"/>
  <c r="Z281" i="11"/>
  <c r="Z282" i="11" s="1"/>
  <c r="Z283" i="11" s="1"/>
  <c r="K154" i="11"/>
  <c r="K155" i="11" s="1"/>
  <c r="K156" i="11" s="1"/>
  <c r="C29" i="11"/>
  <c r="D31" i="11"/>
  <c r="AL281" i="11"/>
  <c r="AL282" i="11" s="1"/>
  <c r="AL283" i="11" s="1"/>
  <c r="Z297" i="11" l="1"/>
  <c r="C288" i="11"/>
  <c r="AG297" i="11"/>
  <c r="AG299" i="11" s="1"/>
  <c r="BA298" i="11"/>
  <c r="C286" i="11"/>
  <c r="AX297" i="11"/>
  <c r="AX298" i="11" s="1"/>
  <c r="AY297" i="11"/>
  <c r="Q297" i="11"/>
  <c r="Q299" i="11" s="1"/>
  <c r="U297" i="11"/>
  <c r="U298" i="11" s="1"/>
  <c r="Y298" i="11"/>
  <c r="I299" i="11"/>
  <c r="AO297" i="11"/>
  <c r="AO298" i="11" s="1"/>
  <c r="E297" i="11"/>
  <c r="E299" i="11" s="1"/>
  <c r="AP298" i="11"/>
  <c r="AH299" i="11"/>
  <c r="Z298" i="11"/>
  <c r="J298" i="11"/>
  <c r="AC299" i="11"/>
  <c r="C76" i="11"/>
  <c r="AK299" i="11"/>
  <c r="AA297" i="11"/>
  <c r="AW298" i="11"/>
  <c r="AC298" i="11"/>
  <c r="AP299" i="11"/>
  <c r="R297" i="11"/>
  <c r="R299" i="11" s="1"/>
  <c r="D156" i="11"/>
  <c r="C156" i="11" s="1"/>
  <c r="C155" i="11"/>
  <c r="N295" i="11"/>
  <c r="N296" i="11" s="1"/>
  <c r="AJ295" i="11"/>
  <c r="AJ296" i="11" s="1"/>
  <c r="AH298" i="11"/>
  <c r="D245" i="11"/>
  <c r="C245" i="11" s="1"/>
  <c r="C244" i="11"/>
  <c r="AK298" i="11"/>
  <c r="F295" i="11"/>
  <c r="F296" i="11" s="1"/>
  <c r="M281" i="11"/>
  <c r="M282" i="11" s="1"/>
  <c r="M283" i="11" s="1"/>
  <c r="M297" i="11" s="1"/>
  <c r="BA299" i="11"/>
  <c r="C287" i="11"/>
  <c r="H281" i="11"/>
  <c r="H282" i="11" s="1"/>
  <c r="H283" i="11" s="1"/>
  <c r="H297" i="11" s="1"/>
  <c r="AE295" i="11"/>
  <c r="AE296" i="11" s="1"/>
  <c r="AL295" i="11"/>
  <c r="AL296" i="11" s="1"/>
  <c r="M295" i="11"/>
  <c r="M296" i="11" s="1"/>
  <c r="X281" i="11"/>
  <c r="X282" i="11" s="1"/>
  <c r="X283" i="11" s="1"/>
  <c r="X297" i="11" s="1"/>
  <c r="AF281" i="11"/>
  <c r="AF282" i="11" s="1"/>
  <c r="AF283" i="11" s="1"/>
  <c r="AF297" i="11" s="1"/>
  <c r="Y299" i="11"/>
  <c r="C280" i="11"/>
  <c r="D281" i="11"/>
  <c r="D282" i="11" s="1"/>
  <c r="H295" i="11"/>
  <c r="H296" i="11" s="1"/>
  <c r="AU281" i="11"/>
  <c r="AU282" i="11" s="1"/>
  <c r="AU283" i="11" s="1"/>
  <c r="AU297" i="11" s="1"/>
  <c r="AS295" i="11"/>
  <c r="AS296" i="11" s="1"/>
  <c r="S281" i="11"/>
  <c r="S282" i="11" s="1"/>
  <c r="S283" i="11" s="1"/>
  <c r="S297" i="11" s="1"/>
  <c r="T295" i="11"/>
  <c r="T296" i="11" s="1"/>
  <c r="G295" i="11"/>
  <c r="G296" i="11" s="1"/>
  <c r="W295" i="11"/>
  <c r="W296" i="11" s="1"/>
  <c r="AI295" i="11"/>
  <c r="AI296" i="11" s="1"/>
  <c r="AE281" i="11"/>
  <c r="AE282" i="11" s="1"/>
  <c r="AE283" i="11" s="1"/>
  <c r="AE297" i="11" s="1"/>
  <c r="AM295" i="11"/>
  <c r="AM296" i="11" s="1"/>
  <c r="D111" i="11"/>
  <c r="C31" i="11"/>
  <c r="D32" i="11"/>
  <c r="C32" i="11" s="1"/>
  <c r="V281" i="11"/>
  <c r="V282" i="11" s="1"/>
  <c r="V283" i="11" s="1"/>
  <c r="V297" i="11" s="1"/>
  <c r="AT281" i="11"/>
  <c r="AT282" i="11" s="1"/>
  <c r="AT283" i="11" s="1"/>
  <c r="AT297" i="11" s="1"/>
  <c r="AB281" i="11"/>
  <c r="AB282" i="11" s="1"/>
  <c r="AB283" i="11" s="1"/>
  <c r="AB297" i="11" s="1"/>
  <c r="X295" i="11"/>
  <c r="X296" i="11" s="1"/>
  <c r="AW299" i="11"/>
  <c r="AF295" i="11"/>
  <c r="AF296" i="11" s="1"/>
  <c r="I298" i="11"/>
  <c r="D295" i="11"/>
  <c r="D296" i="11" s="1"/>
  <c r="C294" i="11"/>
  <c r="AN281" i="11"/>
  <c r="AN282" i="11" s="1"/>
  <c r="AN283" i="11" s="1"/>
  <c r="AN297" i="11" s="1"/>
  <c r="L281" i="11"/>
  <c r="L282" i="11" s="1"/>
  <c r="L283" i="11" s="1"/>
  <c r="L297" i="11" s="1"/>
  <c r="AU295" i="11"/>
  <c r="AU296" i="11" s="1"/>
  <c r="AZ295" i="11"/>
  <c r="AZ296" i="11" s="1"/>
  <c r="C243" i="11"/>
  <c r="W281" i="11"/>
  <c r="W282" i="11" s="1"/>
  <c r="W283" i="11" s="1"/>
  <c r="W297" i="11" s="1"/>
  <c r="AI281" i="11"/>
  <c r="AI282" i="11" s="1"/>
  <c r="AI283" i="11" s="1"/>
  <c r="AI297" i="11" s="1"/>
  <c r="V295" i="11"/>
  <c r="V296" i="11" s="1"/>
  <c r="AT295" i="11"/>
  <c r="AT296" i="11" s="1"/>
  <c r="AB295" i="11"/>
  <c r="AB296" i="11" s="1"/>
  <c r="AS281" i="11"/>
  <c r="AS282" i="11" s="1"/>
  <c r="AS283" i="11" s="1"/>
  <c r="AS297" i="11" s="1"/>
  <c r="S295" i="11"/>
  <c r="S296" i="11" s="1"/>
  <c r="AJ281" i="11"/>
  <c r="AJ282" i="11" s="1"/>
  <c r="AJ283" i="11" s="1"/>
  <c r="AJ297" i="11" s="1"/>
  <c r="AV281" i="11"/>
  <c r="AV282" i="11" s="1"/>
  <c r="AV283" i="11" s="1"/>
  <c r="AV297" i="11" s="1"/>
  <c r="AN295" i="11"/>
  <c r="AN296" i="11" s="1"/>
  <c r="L295" i="11"/>
  <c r="L296" i="11" s="1"/>
  <c r="J299" i="11"/>
  <c r="AV295" i="11"/>
  <c r="AV296" i="11" s="1"/>
  <c r="AY295" i="11"/>
  <c r="AY296" i="11" s="1"/>
  <c r="AR281" i="11"/>
  <c r="AR282" i="11" s="1"/>
  <c r="AR283" i="11" s="1"/>
  <c r="AR297" i="11" s="1"/>
  <c r="C154" i="11"/>
  <c r="T281" i="11"/>
  <c r="T282" i="11" s="1"/>
  <c r="T283" i="11" s="1"/>
  <c r="T297" i="11" s="1"/>
  <c r="BC295" i="11"/>
  <c r="BC296" i="11" s="1"/>
  <c r="P295" i="11"/>
  <c r="P296" i="11" s="1"/>
  <c r="C203" i="11"/>
  <c r="D204" i="11"/>
  <c r="C204" i="11" s="1"/>
  <c r="AA295" i="11"/>
  <c r="AA296" i="11" s="1"/>
  <c r="AA298" i="11" s="1"/>
  <c r="K295" i="11"/>
  <c r="K296" i="11" s="1"/>
  <c r="BB295" i="11"/>
  <c r="BB296" i="11" s="1"/>
  <c r="O295" i="11"/>
  <c r="O296" i="11" s="1"/>
  <c r="AD295" i="11"/>
  <c r="AD296" i="11" s="1"/>
  <c r="AD298" i="11" s="1"/>
  <c r="AQ295" i="11"/>
  <c r="AQ296" i="11" s="1"/>
  <c r="D77" i="11"/>
  <c r="AR295" i="11"/>
  <c r="AR296" i="11" s="1"/>
  <c r="AZ281" i="11"/>
  <c r="AZ282" i="11" s="1"/>
  <c r="AZ283" i="11" s="1"/>
  <c r="AZ297" i="11" s="1"/>
  <c r="P281" i="11"/>
  <c r="P282" i="11" s="1"/>
  <c r="P283" i="11" s="1"/>
  <c r="P297" i="11" s="1"/>
  <c r="C202" i="11"/>
  <c r="G281" i="11"/>
  <c r="G282" i="11" s="1"/>
  <c r="G283" i="11" s="1"/>
  <c r="G297" i="11" s="1"/>
  <c r="O281" i="11"/>
  <c r="O282" i="11" s="1"/>
  <c r="O283" i="11" s="1"/>
  <c r="O297" i="11" s="1"/>
  <c r="AQ281" i="11"/>
  <c r="AQ282" i="11" s="1"/>
  <c r="AQ283" i="11" s="1"/>
  <c r="AQ297" i="11" s="1"/>
  <c r="AQ299" i="11" s="1"/>
  <c r="AM281" i="11"/>
  <c r="AM282" i="11" s="1"/>
  <c r="AM283" i="11" s="1"/>
  <c r="AM297" i="11" s="1"/>
  <c r="F281" i="11"/>
  <c r="F282" i="11" s="1"/>
  <c r="F283" i="11" s="1"/>
  <c r="F297" i="11" s="1"/>
  <c r="BC281" i="11"/>
  <c r="BC282" i="11" s="1"/>
  <c r="BC283" i="11" s="1"/>
  <c r="BC297" i="11" s="1"/>
  <c r="K281" i="11"/>
  <c r="K282" i="11" s="1"/>
  <c r="K283" i="11" s="1"/>
  <c r="K297" i="11" s="1"/>
  <c r="Z299" i="11"/>
  <c r="AL297" i="11"/>
  <c r="AG298" i="11" l="1"/>
  <c r="AY298" i="11"/>
  <c r="U299" i="11"/>
  <c r="AO299" i="11"/>
  <c r="AX299" i="11"/>
  <c r="Q298" i="11"/>
  <c r="AT298" i="11"/>
  <c r="P299" i="11"/>
  <c r="AJ299" i="11"/>
  <c r="AR299" i="11"/>
  <c r="BC299" i="11"/>
  <c r="E298" i="11"/>
  <c r="O298" i="11"/>
  <c r="H299" i="11"/>
  <c r="AN298" i="11"/>
  <c r="AF298" i="11"/>
  <c r="M298" i="11"/>
  <c r="S298" i="11"/>
  <c r="AS299" i="11"/>
  <c r="AV299" i="11"/>
  <c r="W298" i="11"/>
  <c r="AU298" i="11"/>
  <c r="G298" i="11"/>
  <c r="AB298" i="11"/>
  <c r="T298" i="11"/>
  <c r="X299" i="11"/>
  <c r="AZ299" i="11"/>
  <c r="K298" i="11"/>
  <c r="R298" i="11"/>
  <c r="V298" i="11"/>
  <c r="D33" i="11"/>
  <c r="C33" i="11" s="1"/>
  <c r="AL298" i="11"/>
  <c r="F298" i="11"/>
  <c r="AM299" i="11"/>
  <c r="L298" i="11"/>
  <c r="AI298" i="11"/>
  <c r="AE298" i="11"/>
  <c r="O299" i="11"/>
  <c r="BB298" i="11"/>
  <c r="BB299" i="11"/>
  <c r="BC298" i="11"/>
  <c r="V299" i="11"/>
  <c r="N298" i="11"/>
  <c r="N299" i="11"/>
  <c r="F299" i="11"/>
  <c r="AI299" i="11"/>
  <c r="X298" i="11"/>
  <c r="W299" i="11"/>
  <c r="AU299" i="11"/>
  <c r="AB299" i="11"/>
  <c r="D283" i="11"/>
  <c r="C282" i="11"/>
  <c r="AS298" i="11"/>
  <c r="AA299" i="11"/>
  <c r="AL299" i="11"/>
  <c r="S299" i="11"/>
  <c r="T299" i="11"/>
  <c r="AT299" i="11"/>
  <c r="G299" i="11"/>
  <c r="AZ298" i="11"/>
  <c r="AN299" i="11"/>
  <c r="AM298" i="11"/>
  <c r="AF299" i="11"/>
  <c r="M299" i="11"/>
  <c r="AJ298" i="11"/>
  <c r="AQ298" i="11"/>
  <c r="C111" i="11"/>
  <c r="D112" i="11"/>
  <c r="C112" i="11" s="1"/>
  <c r="AV298" i="11"/>
  <c r="C77" i="11"/>
  <c r="D78" i="11"/>
  <c r="C78" i="11" s="1"/>
  <c r="P298" i="11"/>
  <c r="K299" i="11"/>
  <c r="C296" i="11"/>
  <c r="AE299" i="11"/>
  <c r="H298" i="11"/>
  <c r="AD299" i="11"/>
  <c r="C295" i="11"/>
  <c r="AY299" i="11"/>
  <c r="C281" i="11"/>
  <c r="L299" i="11"/>
  <c r="AR298" i="11"/>
  <c r="D34" i="11" l="1"/>
  <c r="C34" i="11" s="1"/>
  <c r="C283" i="11"/>
  <c r="D297" i="11" l="1"/>
  <c r="D299" i="11" s="1"/>
  <c r="C297" i="11" l="1"/>
  <c r="C299" i="11" s="1"/>
  <c r="D298" i="11"/>
  <c r="C298" i="1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Holt Erika</author>
    <author>tc={89C2371E-D396-4647-9E65-6008C71C750C}</author>
  </authors>
  <commentList>
    <comment ref="AZ1" authorId="0" shapeId="0" xr:uid="{00000000-0006-0000-0600-000001000000}">
      <text>
        <r>
          <rPr>
            <b/>
            <sz val="9"/>
            <color indexed="81"/>
            <rFont val="Tahoma"/>
            <family val="2"/>
          </rPr>
          <t>Holt Erika:</t>
        </r>
        <r>
          <rPr>
            <sz val="9"/>
            <color indexed="81"/>
            <rFont val="Tahoma"/>
            <family val="2"/>
          </rPr>
          <t xml:space="preserve">
Linkage to NCSRD only?  Likely to be dropped out</t>
        </r>
      </text>
    </comment>
    <comment ref="L297" authorId="1" shapeId="0" xr:uid="{00000000-0006-0000-0600-000002000000}">
      <text>
        <t xml:space="preserve">[Threaded comment]
Your version of Excel allows you to read this threaded comment; however, any edits to it will get removed if the file is opened in a newer version of Excel. Learn more: https://go.microsoft.com/fwlink/?linkid=870924
Comment:
    The EU fund for WP2 is 100 % and the total requested EC contribution for TUSofia ahould be 49,500 €
</t>
      </text>
    </comment>
  </commentList>
</comments>
</file>

<file path=xl/sharedStrings.xml><?xml version="1.0" encoding="utf-8"?>
<sst xmlns="http://schemas.openxmlformats.org/spreadsheetml/2006/main" count="1095" uniqueCount="342">
  <si>
    <t xml:space="preserve">Budgeting Guidance </t>
  </si>
  <si>
    <t>By returning this template to the coordinator the applicant confirms that they are fully eligible in accordance with the criteria set out in the specific call for proposals; and they have the financial and operational capacity to carry out the proposed action.</t>
  </si>
  <si>
    <t xml:space="preserve">Annotated Model Grant Agreement is available at http://ec.europa.eu/research/participants/data/ref/h2020/grants_manual/amga/h2020-amga_en.pdf </t>
  </si>
  <si>
    <t xml:space="preserve">Please notice: ONLY change your own organisation information &amp; write X in row 3 if you have checked the budget (we need to know if the budget has been checked by all partners, even if no changes were made). </t>
  </si>
  <si>
    <t>TOTAL BUDGET - ALL PARTNERS sheet</t>
  </si>
  <si>
    <t>1.</t>
  </si>
  <si>
    <t>Check and update your average personnel cost/month by WP (orange); rows 5, 39, 83, 117, 161, 209, 250</t>
  </si>
  <si>
    <t xml:space="preserve">The average personnel cost/month is an estimated average for the personnel working for the WP (including PhD students and senior scientists, professors…). </t>
  </si>
  <si>
    <t>2.</t>
  </si>
  <si>
    <r>
      <t xml:space="preserve">Include </t>
    </r>
    <r>
      <rPr>
        <b/>
        <sz val="11"/>
        <color theme="1"/>
        <rFont val="Arial"/>
        <family val="2"/>
      </rPr>
      <t>PER WP</t>
    </r>
    <r>
      <rPr>
        <sz val="11"/>
        <color theme="1"/>
        <rFont val="Arial"/>
        <family val="2"/>
      </rPr>
      <t xml:space="preserve"> (starting in rows 28-31):</t>
    </r>
  </si>
  <si>
    <t>- Travel Costs</t>
  </si>
  <si>
    <t>- Other goods &amp; services (consumables, audit, meeting org. costs…)</t>
  </si>
  <si>
    <t>- Equipment Costs</t>
  </si>
  <si>
    <t>- LRI (Large Research Infra) Costs - only for the partners with a pre-approved EC audit for LRI</t>
  </si>
  <si>
    <t>- Subcontracting</t>
  </si>
  <si>
    <t>3.</t>
  </si>
  <si>
    <r>
      <t xml:space="preserve">Check </t>
    </r>
    <r>
      <rPr>
        <b/>
        <sz val="11"/>
        <color theme="1"/>
        <rFont val="Arial"/>
        <family val="2"/>
      </rPr>
      <t xml:space="preserve">PMs </t>
    </r>
    <r>
      <rPr>
        <sz val="11"/>
        <color theme="1"/>
        <rFont val="Arial"/>
        <family val="2"/>
      </rPr>
      <t xml:space="preserve">per WP and make required changes </t>
    </r>
  </si>
  <si>
    <t xml:space="preserve">- PMs for WP1, WP2, and WP3 are locked. If there is a need to change the allocation, please contact the WP leader directly to discuss the needed changes. </t>
  </si>
  <si>
    <t xml:space="preserve">- PMs for WP4, WP5, WP6 and WP7 are WP leaders' allocations, and should be checked by all partners. If there is a need for changes, please discuss with the WP leader directly before making any changes. </t>
  </si>
  <si>
    <t>4.</t>
  </si>
  <si>
    <t>Fill in the Table 3.4 - ALL PARTNERS</t>
  </si>
  <si>
    <t>5.</t>
  </si>
  <si>
    <t>Send your updated excel to noora.tiihonen@vtt.fi by Friday 6.9.2019</t>
  </si>
  <si>
    <r>
      <t>Only one budget excel per organisation</t>
    </r>
    <r>
      <rPr>
        <sz val="11"/>
        <color theme="1"/>
        <rFont val="Arial"/>
        <family val="2"/>
      </rPr>
      <t xml:space="preserve"> covering all Work Packages</t>
    </r>
  </si>
  <si>
    <t>Table 3.4b sheet</t>
  </si>
  <si>
    <t>Table 3.4b: ‘Other direct cost’ items</t>
  </si>
  <si>
    <t>We are collecting these justifications from ALL partners:</t>
  </si>
  <si>
    <t>- Travel</t>
  </si>
  <si>
    <t>- Equipment</t>
  </si>
  <si>
    <t>- Other goods &amp; services (audit, meeting organisation costs, publication costs, journal fees…)</t>
  </si>
  <si>
    <t>- Large Research Infrastructures (separate table in the same tab)</t>
  </si>
  <si>
    <t xml:space="preserve">Third Parties sheet </t>
  </si>
  <si>
    <t>Table 4.2: Third Parties</t>
  </si>
  <si>
    <t>All partners who have third parties need to fill in their Third Parties Table 4.2:</t>
  </si>
  <si>
    <t>- Linked Third Parties</t>
  </si>
  <si>
    <t>- Third parties providing in kind contributions</t>
  </si>
  <si>
    <t>- International partners</t>
  </si>
  <si>
    <t>Dissemination guidance:</t>
  </si>
  <si>
    <t>- Each WP has a task for Dissemination, including actions specific to technology advances (conference presentations, journal article publications, stakeholder engagement events, etc).</t>
  </si>
  <si>
    <t>- The summary reporting of the WP (deliverables) should be done by the partners performing the work in the technical tasks, not within the separate dissemination task</t>
  </si>
  <si>
    <t>- Activities are expected to be for at least half of the WP members, a few weeks a time.  A few partners may have a couple months, if they are heavily engaged in dissemination (i.e. PhD student activities)</t>
  </si>
  <si>
    <t>- Extra budgeting for dissemination associated with knowledge management activities of mobility and training will be later allocated via WP3</t>
  </si>
  <si>
    <t>- WP1 management handles the overall project dissemination activities and reporting</t>
  </si>
  <si>
    <t xml:space="preserve">General budgeting guidance: </t>
  </si>
  <si>
    <t>More budgeting guiance in Maria Oksa's email from 23.8.2019.</t>
  </si>
  <si>
    <t>Please budget according to the instructions provided in the Annotated Model Grant Agreement. Specifically please note the following:</t>
  </si>
  <si>
    <r>
      <t xml:space="preserve">- </t>
    </r>
    <r>
      <rPr>
        <b/>
        <sz val="11"/>
        <color theme="1"/>
        <rFont val="Arial"/>
        <family val="2"/>
      </rPr>
      <t>Personnel costs</t>
    </r>
    <r>
      <rPr>
        <sz val="11"/>
        <color theme="1"/>
        <rFont val="Arial"/>
        <family val="2"/>
      </rPr>
      <t xml:space="preserve"> (Article 6) must be related to personnel working for the beneficiary under an employment contract (or equivalent appointing act) and assigned to the project. They must be limited to salaries, social security contributions, taxes and other costs included in the remuneration, if they arise from national law or the employment contract (or equivalent appointing act). Only hours worked for the project can be charged. Working time to be charged must be recorded throughout the project (timesheets). </t>
    </r>
  </si>
  <si>
    <r>
      <t xml:space="preserve">- </t>
    </r>
    <r>
      <rPr>
        <b/>
        <sz val="11"/>
        <color theme="1"/>
        <rFont val="Arial"/>
        <family val="2"/>
      </rPr>
      <t>Person Months</t>
    </r>
    <r>
      <rPr>
        <sz val="11"/>
        <color theme="1"/>
        <rFont val="Arial"/>
        <family val="2"/>
      </rPr>
      <t>: The person month should be the average productive (i.e. excluding sickness, courses, vacations, etc.) hours per month per person (full time) for the organisation. EC offers option to use 1720 annual productive hours (1720 fixed hours / 143 hours per month), if your organisation does not have usual cost accounting method for the calculation and does not prefer to calculate individual annual productive hours.</t>
    </r>
  </si>
  <si>
    <r>
      <t xml:space="preserve">- </t>
    </r>
    <r>
      <rPr>
        <b/>
        <sz val="11"/>
        <color theme="1"/>
        <rFont val="Arial"/>
        <family val="2"/>
      </rPr>
      <t>Travel</t>
    </r>
    <r>
      <rPr>
        <sz val="11"/>
        <color theme="1"/>
        <rFont val="Arial"/>
        <family val="2"/>
      </rPr>
      <t xml:space="preserve"> (Article 6): Please include estimated travel costs for project meetings (technical meetings, WP meetings, twice/year +1 steering group/executive board/general assembly meetings combined with project review meetings), conferences and other dissemination and communication activities, and other project work related travel. Budget should be in line with the beneficiary’s usual practices on travel.</t>
    </r>
  </si>
  <si>
    <r>
      <t xml:space="preserve">- </t>
    </r>
    <r>
      <rPr>
        <b/>
        <sz val="11"/>
        <color theme="1"/>
        <rFont val="Arial"/>
        <family val="2"/>
      </rPr>
      <t>Equipment</t>
    </r>
    <r>
      <rPr>
        <sz val="11"/>
        <color theme="1"/>
        <rFont val="Arial"/>
        <family val="2"/>
      </rPr>
      <t xml:space="preserve"> (Article 6): The depreciation costs of equipment, infrastructure or other assets as recorded in the beneficiary’s accounts are eligible, if they were purchased in accordance with Article 10.1.1 and written off in accordance with international accounting standards and the beneficiary’s usual accounting practices. The costs of renting or leasing equipment, infrastructure or other assets are also eligible, if they do not exceed the depreciation costs of similar equipment, infrastructure or assets and do not include any financing fees. The only portion of the costs that will be taken into account is that which corresponds to the duration of the action and rate of actual use for the purposes of the action.</t>
    </r>
  </si>
  <si>
    <r>
      <t>-</t>
    </r>
    <r>
      <rPr>
        <b/>
        <sz val="11"/>
        <color theme="1"/>
        <rFont val="Arial"/>
        <family val="2"/>
      </rPr>
      <t xml:space="preserve"> Prototype or pilot plant</t>
    </r>
    <r>
      <rPr>
        <sz val="11"/>
        <color theme="1"/>
        <rFont val="Arial"/>
        <family val="2"/>
      </rPr>
      <t xml:space="preserve"> (constructed as part of the action tasks): (Full) Construction costs of a prototype or pilot plant may however exceptionally be eligible as ‘equipment costs, if all of the following apply: building the prototype or pilot plant is part of the action tasks (i.e. described in Annex 1 of the GA); the costs are foreseen in the estimated budget (Annex 2 of the GA); the eligibility conditions of Articles 6.1 and 6.2 are met (in particular, recorded in the beneficiary’s accounts in accordance with the national accounting standards and with the beneficiary’s usual cost accounting practices. If the full construction costs of the prototype are eligible according to the conditions above, but the construction was outsourced to a third party (other than a linked third party), the costs can NOT be declared in category D.2 ‘equipment’, but may be eligible in category B ‘subcontracting’.</t>
    </r>
  </si>
  <si>
    <r>
      <t xml:space="preserve">- </t>
    </r>
    <r>
      <rPr>
        <b/>
        <sz val="11"/>
        <color theme="1"/>
        <rFont val="Arial"/>
        <family val="2"/>
      </rPr>
      <t>Other goods and services</t>
    </r>
    <r>
      <rPr>
        <sz val="11"/>
        <color theme="1"/>
        <rFont val="Arial"/>
        <family val="2"/>
      </rPr>
      <t xml:space="preserve"> (Article 6): Consumables and supplies, services needed, freight costs/sample deliveries, meeting arrangements (venue, catering) if you host project meetings, costs for organising workshops and seminars, publications/open access costs, costs for certificates on financial statements (if direct costs exceed 325.000 euros), website, leaflets etc…</t>
    </r>
  </si>
  <si>
    <r>
      <t xml:space="preserve">- </t>
    </r>
    <r>
      <rPr>
        <b/>
        <sz val="11"/>
        <color theme="1"/>
        <rFont val="Arial"/>
        <family val="2"/>
      </rPr>
      <t>Large Research Infrastructure</t>
    </r>
    <r>
      <rPr>
        <sz val="11"/>
        <color theme="1"/>
        <rFont val="Arial"/>
        <family val="2"/>
      </rPr>
      <t xml:space="preserve"> (Article 6): The LRI is applicable for few organisations only as positive ex-ante assesment from EC is required.</t>
    </r>
  </si>
  <si>
    <r>
      <t xml:space="preserve">- </t>
    </r>
    <r>
      <rPr>
        <b/>
        <sz val="11"/>
        <color theme="1"/>
        <rFont val="Arial"/>
        <family val="2"/>
      </rPr>
      <t>Subcontracting</t>
    </r>
    <r>
      <rPr>
        <sz val="11"/>
        <color theme="1"/>
        <rFont val="Arial"/>
        <family val="2"/>
      </rPr>
      <t xml:space="preserve"> (Article 6 &amp; Article 13): Project work can be subcontracted in line with the "best-value-for-money" principle, and provided that conflicts of interest are avoided. It may cover a limited part of the project work, not in term of budget amounts but as "non-core activities of the project". Subcontracting between project partners is not allowed. </t>
    </r>
  </si>
  <si>
    <r>
      <t xml:space="preserve">- </t>
    </r>
    <r>
      <rPr>
        <b/>
        <sz val="11"/>
        <color theme="1"/>
        <rFont val="Arial"/>
        <family val="2"/>
      </rPr>
      <t>Linked Third Parties:</t>
    </r>
    <r>
      <rPr>
        <sz val="11"/>
        <color theme="1"/>
        <rFont val="Arial"/>
        <family val="2"/>
      </rPr>
      <t xml:space="preserve"> Affiliated entities or entities with a legal link to a beneficiary (Article 14): The linked third parties may declare as eligible the costs they incur for implementing the project tasks. The budget is included in the beneficiary's budget (Innovation Actions: cells K+L. Research and Innovation Actions: included in cells A, B and C). </t>
    </r>
  </si>
  <si>
    <r>
      <t xml:space="preserve">- </t>
    </r>
    <r>
      <rPr>
        <b/>
        <sz val="11"/>
        <color theme="1"/>
        <rFont val="Arial"/>
        <family val="2"/>
      </rPr>
      <t>Indirect Costs flat rate 25 %</t>
    </r>
    <r>
      <rPr>
        <sz val="11"/>
        <color theme="1"/>
        <rFont val="Arial"/>
        <family val="2"/>
      </rPr>
      <t>: Costs that are not directly linked to the project implementation and therefore cannot be attributed directly to it. Indirect costs do not need supporting evidence (accounting documentation) because they are declared using a flat-rate.</t>
    </r>
  </si>
  <si>
    <t>daily allowance</t>
  </si>
  <si>
    <t>hotels</t>
  </si>
  <si>
    <t>flight</t>
  </si>
  <si>
    <t>local transport</t>
  </si>
  <si>
    <t>registration fee</t>
  </si>
  <si>
    <t>1 week</t>
  </si>
  <si>
    <t>daily</t>
  </si>
  <si>
    <t>transpot</t>
  </si>
  <si>
    <t>fee</t>
  </si>
  <si>
    <t>Partner name</t>
  </si>
  <si>
    <t xml:space="preserve">Partner No. </t>
  </si>
  <si>
    <t>Name of the applicant</t>
  </si>
  <si>
    <t>Costs for the full duration of the course/workshop/visit/internship</t>
  </si>
  <si>
    <t>Costs in EURO</t>
  </si>
  <si>
    <t>Description and justification of the costs</t>
  </si>
  <si>
    <t>Flights</t>
  </si>
  <si>
    <t>Accommodation</t>
  </si>
  <si>
    <t>Daily allowances</t>
  </si>
  <si>
    <t>Registration fee</t>
  </si>
  <si>
    <t xml:space="preserve">Local transport costs </t>
  </si>
  <si>
    <t>TOTAL COSTS = TOTAL REQUESTED EC CONTRIBUTION</t>
  </si>
  <si>
    <t>Would you be able to complete the mobility action if no funding is available?</t>
  </si>
  <si>
    <t>Can your home organisation contribute to funding the mobility action?  If yes, please describe how</t>
  </si>
  <si>
    <t xml:space="preserve">Guidance: </t>
  </si>
  <si>
    <t xml:space="preserve">Daily allowance is to be calculated using your own organisation's normal daily allowance calculations. </t>
  </si>
  <si>
    <t xml:space="preserve">Local transportation is to cover costs from and to the airport/station, and during the stay. </t>
  </si>
  <si>
    <t xml:space="preserve">Flights are to be budgeted based on your organisation's usual practices on travel. </t>
  </si>
  <si>
    <t xml:space="preserve">Each application will be treated individually </t>
  </si>
  <si>
    <t>Partner Acronym</t>
  </si>
  <si>
    <t>Partner Acronym2</t>
  </si>
  <si>
    <t>Partner Acronym3</t>
  </si>
  <si>
    <t>VTT</t>
  </si>
  <si>
    <t>JRC</t>
  </si>
  <si>
    <t>NNL</t>
  </si>
  <si>
    <t>IMT-SUBATECH</t>
  </si>
  <si>
    <t>CEA</t>
  </si>
  <si>
    <t>SCKCEN</t>
  </si>
  <si>
    <t>BAM</t>
  </si>
  <si>
    <t>Magic Instuments</t>
  </si>
  <si>
    <t>TUSofia</t>
  </si>
  <si>
    <t>CVUT (CTU)</t>
  </si>
  <si>
    <t>CVR (CVRez)</t>
  </si>
  <si>
    <t>SÚRO</t>
  </si>
  <si>
    <t>ÚJV Rez, a.s.</t>
  </si>
  <si>
    <t>Univ Helsinki</t>
  </si>
  <si>
    <t>CNRS (Univ Paris)</t>
  </si>
  <si>
    <t>EcoleCentrale de Lille</t>
  </si>
  <si>
    <t>IRSN</t>
  </si>
  <si>
    <t>ORANO CYCLE</t>
  </si>
  <si>
    <t>FZJ</t>
  </si>
  <si>
    <t>KIT</t>
  </si>
  <si>
    <t>NCSR</t>
  </si>
  <si>
    <t>Isotoptech Zrt.</t>
  </si>
  <si>
    <t>TS Enercon Ltd</t>
  </si>
  <si>
    <t>ANN (Ansaldo)</t>
  </si>
  <si>
    <t>ENEA</t>
  </si>
  <si>
    <t>INFN</t>
  </si>
  <si>
    <t>Nucleco</t>
  </si>
  <si>
    <t>POLIMI</t>
  </si>
  <si>
    <t>SOGIN</t>
  </si>
  <si>
    <t>UNIPisa</t>
  </si>
  <si>
    <t>FTMC</t>
  </si>
  <si>
    <t>NRG</t>
  </si>
  <si>
    <t>IFE</t>
  </si>
  <si>
    <t>RATEN</t>
  </si>
  <si>
    <t>AMPHOS 21</t>
  </si>
  <si>
    <t>CIEMAT</t>
  </si>
  <si>
    <t>CSIC</t>
  </si>
  <si>
    <t>ENRESA</t>
  </si>
  <si>
    <t>UAM</t>
  </si>
  <si>
    <t>PSI</t>
  </si>
  <si>
    <t>Galson Sciences</t>
  </si>
  <si>
    <t>MCM</t>
  </si>
  <si>
    <t>UoManchester</t>
  </si>
  <si>
    <t>USFD (Univ Sheffield)</t>
  </si>
  <si>
    <t>ISN NSU (Chuiko ISN NASU)</t>
  </si>
  <si>
    <t>IGNS (SI IEG NASU)</t>
  </si>
  <si>
    <t>Energorisk</t>
  </si>
  <si>
    <t>KIPT</t>
  </si>
  <si>
    <t>DMT</t>
  </si>
  <si>
    <t>SORC</t>
  </si>
  <si>
    <t>NN - XX unknown</t>
  </si>
  <si>
    <t xml:space="preserve">NN/Training </t>
  </si>
  <si>
    <t>WP1 Management</t>
  </si>
  <si>
    <t>Average PM cost/month WP1</t>
  </si>
  <si>
    <t>PM TOTAL</t>
  </si>
  <si>
    <t>PM</t>
  </si>
  <si>
    <t>TASK 1: Communication Actions</t>
  </si>
  <si>
    <t>Subtask 1.1. Maintaining internal project workspace</t>
  </si>
  <si>
    <t>Subtask 1.2. Communication with EC</t>
  </si>
  <si>
    <t>Subtask 1.3 Communication with End Users &amp; Stakeholders</t>
  </si>
  <si>
    <t>Subtask 1.4 Communication with the EURAD project</t>
  </si>
  <si>
    <t>Task 2: Project Administration</t>
  </si>
  <si>
    <t>Subtask 2.1 Meetings</t>
  </si>
  <si>
    <t>Subtask 2.2 Monitoring of the progress</t>
  </si>
  <si>
    <t>Task 3: Support administration</t>
  </si>
  <si>
    <t>Subtask 3.1 Legal support</t>
  </si>
  <si>
    <t>Subtask 3.2 Financial support</t>
  </si>
  <si>
    <t>Subtask 3.3 Audits</t>
  </si>
  <si>
    <t>Task 4: Quality assurance &amp; risk management</t>
  </si>
  <si>
    <t>Subtask 4.1 Data and quality management</t>
  </si>
  <si>
    <t>Subtask 4.2 Ethics</t>
  </si>
  <si>
    <t>Subtask 4.3 Risk management</t>
  </si>
  <si>
    <t>Task 5: Dissemination Actions</t>
  </si>
  <si>
    <t>Subtask 5.1 Dissemination &amp; communication plans</t>
  </si>
  <si>
    <t>Subtask 5.2  Dissemination activities</t>
  </si>
  <si>
    <t>Total PMs per Partner</t>
  </si>
  <si>
    <t>Total Personnel Costs</t>
  </si>
  <si>
    <t>Travel Costs</t>
  </si>
  <si>
    <r>
      <t>Other goods &amp; services</t>
    </r>
    <r>
      <rPr>
        <sz val="10"/>
        <color theme="1"/>
        <rFont val="Arial"/>
        <family val="2"/>
      </rPr>
      <t xml:space="preserve"> (consumables, audit, meeting org. costs…)</t>
    </r>
  </si>
  <si>
    <t>Equipment Costs</t>
  </si>
  <si>
    <t>LRI (Large Research Infra) Costs</t>
  </si>
  <si>
    <t>Total Other Direct Costs</t>
  </si>
  <si>
    <t xml:space="preserve">Subcontracting </t>
  </si>
  <si>
    <t>Total Direct costs</t>
  </si>
  <si>
    <t xml:space="preserve"> Indirect Costs</t>
  </si>
  <si>
    <t xml:space="preserve">TOTAL COSTS </t>
  </si>
  <si>
    <t xml:space="preserve">REQUESTED EC CONTRIBUTION - 100% </t>
  </si>
  <si>
    <t>WP2 - Strategic Implementation</t>
  </si>
  <si>
    <t>Average PM cost/month WP2</t>
  </si>
  <si>
    <t>TASK 2.0 WP2 MANAGEMENT (NNL)</t>
  </si>
  <si>
    <t>Task 2.0 WP 2 Management</t>
  </si>
  <si>
    <t xml:space="preserve">MILESTONE 2.0.2: Reporting on WP progress to coordinator and CT </t>
  </si>
  <si>
    <t>TASK 2.1 : ESTABLISH PREDISPOSAL USER COMMUNITY (SCK-CEN)</t>
  </si>
  <si>
    <t>Subtask 2.1.0 Task management (2w)</t>
  </si>
  <si>
    <t>Subtask 2.1.1.  Establish predisposal extended end user community</t>
  </si>
  <si>
    <t>Subtask 2.1.2. Engagement with relevant predisposal stakeholder groups, including Nugenia, IAEA, OECD-NEA</t>
  </si>
  <si>
    <t xml:space="preserve">Subtask 2.1.3 Coordination with existing H2020 projects relevant to predisposal </t>
  </si>
  <si>
    <t>TASK 2.2 DEVELOPMENT OF PREDISPOSAL STRATEGIC RESEARCH AGENDA (NNL)</t>
  </si>
  <si>
    <t>Subtask 2.2.0 Task management (2w)</t>
  </si>
  <si>
    <t>Subtask 2.2.1.  Consolidation and update of existing relevant Pre-Disposal SRAs</t>
  </si>
  <si>
    <t>Subtask 2.2.2. Establishing 'User' priorities  including user survey and preparation of SOFT SRA update</t>
  </si>
  <si>
    <t xml:space="preserve">Subtask 2.2.3 Engagement with Users (Nugenia Forum per year (2021, 22, 23 &amp;24)   and EURAD annual  meeting (2021, 22, 23, 24), survey and Update of SRA </t>
  </si>
  <si>
    <t xml:space="preserve">Subtask 2.2.4 Preparation of SRA for publication  </t>
  </si>
  <si>
    <t>TASK 2.3 WASTE ACCEPTANCE CRITERIA (CV REZ)</t>
  </si>
  <si>
    <t>Subtask 2.3.0 Task management (2w)</t>
  </si>
  <si>
    <t xml:space="preserve">Subtask 2.3.1 Review international waste acceptance systems </t>
  </si>
  <si>
    <t xml:space="preserve">Subtask 2.3.2 Investigate existing international waste characterisation systems </t>
  </si>
  <si>
    <t>Subtask 2.3.3 Preparation of guidance on waste form qualification</t>
  </si>
  <si>
    <t>Subtask 2.3.4 Preparation of guidance on formulation of  generic waste acceptance criteria</t>
  </si>
  <si>
    <t>TASK 2.4 GOVERNANCE (VTT)</t>
  </si>
  <si>
    <t>Subtask 2.4.0 Task management (2w)</t>
  </si>
  <si>
    <t>Subtask 2.4.1. Programme governance and alignment with EURAD</t>
  </si>
  <si>
    <t>Subtask 2.1.3. Exploitation/Implementation plan with end users</t>
  </si>
  <si>
    <t>TASK 2.5 CROSS WORK PACKAGE STRATEGIC METHODOLOGIES (CEA)</t>
  </si>
  <si>
    <t>Subtask 2.5.0 Task management (2w)</t>
  </si>
  <si>
    <t>Subtask 2.5.1. Definition of Life cycle assessment (LCA &amp; LCC) and technology/process evaluation  protocol for the project</t>
  </si>
  <si>
    <t>Subtask 2.5.2 Establish LCA basis for predisposal option evaluation  from waste to reuse/recycle/disposal for four technology case studies and circular economy potential to inform the forward SRA (PhDs- UoM).</t>
  </si>
  <si>
    <t>Subtask 2.5.3. Preparation of predisposal technology evaluation case studies</t>
  </si>
  <si>
    <t>WP3 KNOWLEDGE MANAGEMENT</t>
  </si>
  <si>
    <t>Average PM cost/month WP3</t>
  </si>
  <si>
    <t>TASK 3.1: Development of Knowlege Management System</t>
  </si>
  <si>
    <t>Subtask 3.1.1. Mapping of KM programmes</t>
  </si>
  <si>
    <t>Subtask 3.1.2. Identification of KM needs</t>
  </si>
  <si>
    <t>Subtask 3.1.3 Alignment of KM programme with EURAD</t>
  </si>
  <si>
    <t>Subtask 3.1.4 Development of KM programme</t>
  </si>
  <si>
    <t>Task 3.2: State of Knowledge</t>
  </si>
  <si>
    <t>Subtask 3.2.1 Alignment of SoK platform with EURAD</t>
  </si>
  <si>
    <t>Subtask 3.2.2 Development of test case</t>
  </si>
  <si>
    <t>Subtask 3.2.3 Evaluation of test case with end user community</t>
  </si>
  <si>
    <t>Task 3.3: Implementing training programme</t>
  </si>
  <si>
    <t>Subtask 3.3.1 Mapping of training programmes and needs</t>
  </si>
  <si>
    <t>Subtask 3.3.2 Implementation of Training Programme</t>
  </si>
  <si>
    <t>Subtask 3.3.3 Delivering training related to RD&amp;D work packages</t>
  </si>
  <si>
    <t>Subtask 3.3.4 Delivering tranining related to EURAD Roadmap Theme 2</t>
  </si>
  <si>
    <t>Task 3.4: Implementing mobility programme</t>
  </si>
  <si>
    <t>Subtask 3.4.1 Mapping of mobility needs</t>
  </si>
  <si>
    <t xml:space="preserve">Subtask 4.2 Developing mobility programme in line with EURAD WP 13 </t>
  </si>
  <si>
    <t>Subtask 3.4.2 Implementaiton of Mobility Programme</t>
  </si>
  <si>
    <t>Subtask 3.4.3 Running the Mobility Fund</t>
  </si>
  <si>
    <t>WP4 - Metallic Waste</t>
  </si>
  <si>
    <t>Average PM cost/month WP4</t>
  </si>
  <si>
    <t>TASK 1: WP4 MANAGEMENT</t>
  </si>
  <si>
    <t>WP4 management</t>
  </si>
  <si>
    <t>TASK 2 : Strategic study on needs for management of metallic wastes</t>
  </si>
  <si>
    <t>Subtask 2.1 Inventory of metallic wastes</t>
  </si>
  <si>
    <t>Subtask 2.2 Review: metallic waste decontamination processes</t>
  </si>
  <si>
    <t>Subtask 2.3 Metal melting</t>
  </si>
  <si>
    <t>Subtask 2.4 Secondary waste management</t>
  </si>
  <si>
    <t>Subtask 2.5 Strategic analyses of the impact of decontamination</t>
  </si>
  <si>
    <t>TASK 3: Development and optimisation of decontamination process</t>
  </si>
  <si>
    <t>Subtask 3.1 optimisation of decontamination of Ni-alloys</t>
  </si>
  <si>
    <t>Subtask 3.2 Optimization of treatment of waste streams</t>
  </si>
  <si>
    <t>Task 4: Optimization for matellic waste characterization and procedures for waste minimization and recycling</t>
  </si>
  <si>
    <t>Subtask 4.1 Classification of the metallic nuclear reactor components</t>
  </si>
  <si>
    <t>Subtask 4.2 Characterization and sorting of metallic waste in different management routes</t>
  </si>
  <si>
    <t>Subtask 4.3 Development of new radiochemical procedures for DTM nuclides</t>
  </si>
  <si>
    <t>TASK 5: Encapsulation of reactive metals in magnesium phosphate cements (MPC) based matrices</t>
  </si>
  <si>
    <t>Subtask 5.1 Studies on MPC formulation</t>
  </si>
  <si>
    <t>Subtask 5.2 Cost optimisation of MPC formulation</t>
  </si>
  <si>
    <t>Subtask 5.3 Behavior of MPC under leaching</t>
  </si>
  <si>
    <t>Subtask 5.4 Behavior of MPC under irradiation</t>
  </si>
  <si>
    <t>Subtask 5.5 Al corrosion in MPC</t>
  </si>
  <si>
    <t>Subtask 5.6 Steel corrosion in MPC</t>
  </si>
  <si>
    <t>Subtask 5.7 Be corrosion in MPC</t>
  </si>
  <si>
    <t>TASK 6 : DISSEMINATION</t>
  </si>
  <si>
    <t>Subtask 6.1 Elaboration of a summary report for direct conditioning</t>
  </si>
  <si>
    <t>Subtask 6.2 Elaboration of encapsulated inactive RLOW samples</t>
  </si>
  <si>
    <t>Subtask 6.3 Diffusion of summary report &amp; encapsulated RLOW samples to end-users</t>
  </si>
  <si>
    <t>Subtask 6.4 Scientific publications in open access journals</t>
  </si>
  <si>
    <t>Subtask 6.5 Participation to scientific conferences</t>
  </si>
  <si>
    <t xml:space="preserve">REQUESTED EC CONTRIBUTION - 50% </t>
  </si>
  <si>
    <t>WP5 - Radioactive Liquid Organic Waste</t>
  </si>
  <si>
    <t>Average PM cost/month WP5</t>
  </si>
  <si>
    <t>TASK 1: WP5 MANAGEMENT</t>
  </si>
  <si>
    <t>WP5 management</t>
  </si>
  <si>
    <t>TASK 2 : INPUT DATA COLLECTION</t>
  </si>
  <si>
    <t>Subtask 2.1 RLOW data collection &amp; review</t>
  </si>
  <si>
    <t>Subtask 2.2 Regulatory &amp; safety requirements (including WAC) review</t>
  </si>
  <si>
    <t>Subtask 2.3 Scientific &amp; technical review of conditioning options</t>
  </si>
  <si>
    <t>Subtask 2.4 State fo the art report</t>
  </si>
  <si>
    <t>TASK 3: STUDY OF DIRECT CONDITIONG STEP</t>
  </si>
  <si>
    <t>Subtask 3.1 Definition of experimental protocols</t>
  </si>
  <si>
    <t>Subtask 3.2 Formulation : feasibility study &amp; screening conditions options</t>
  </si>
  <si>
    <t>Subtask 3.3 Formulation : optimization &amp; robustness of reference formulation</t>
  </si>
  <si>
    <t>Subtask 3.4 Investigation of reference formulations for real waste</t>
  </si>
  <si>
    <t>Subtask 3.5 Preliminary scale-up tests</t>
  </si>
  <si>
    <t>Subtask 3.6 Synthesis of experimental results</t>
  </si>
  <si>
    <t>Task 4: STUDY OF CONDITIONING MATRIX</t>
  </si>
  <si>
    <t>Subtask 4.1 Definition of experimental protocols</t>
  </si>
  <si>
    <t>Subtask 4.2 Study of conditioning matrix durability in endogeneous conditions</t>
  </si>
  <si>
    <t>Subtask 4.3 Study of matrix durability in aerated conditions</t>
  </si>
  <si>
    <t>Subtask 4.4 Study of matrix durability in acid &amp; alkaline liquid lixiviation conditions</t>
  </si>
  <si>
    <t>Subtask 4.5 Study of conditioning materials behaviour under irradiation</t>
  </si>
  <si>
    <t>Subtask 4.6 Study of radionuclides binding &amp; leaching</t>
  </si>
  <si>
    <t>Subtask 4.7 Study of thermal behaviour</t>
  </si>
  <si>
    <t>Subtask 4.8 Synthesis of experimental results</t>
  </si>
  <si>
    <t>Subtask 4.9 Disposability assessment</t>
  </si>
  <si>
    <t>TASK 5: PRELIMINARY TECHNICAL, ECONOMIC AND ENVIRONMENTAL ANALYSIS</t>
  </si>
  <si>
    <t>Subtask 5.1 "Direct conditioning route" basic engineering</t>
  </si>
  <si>
    <t>Subtask 5.2 Technical/economic/environmental analysis</t>
  </si>
  <si>
    <t>TASK 6 : IMPLEMENTATION &amp; DISSEMINATION</t>
  </si>
  <si>
    <t>WP6 - Radioactive Solid Organic Waste</t>
  </si>
  <si>
    <t>Average PM cost/month WP6</t>
  </si>
  <si>
    <t>TASK 1: Workpackage management</t>
  </si>
  <si>
    <t>xx</t>
  </si>
  <si>
    <t>Task 2: Database on organic waste forms</t>
  </si>
  <si>
    <t>Task 3: Production of the treated waste forms</t>
  </si>
  <si>
    <t>Subtask 3.1: Thermal treatment of the Radioactive Solid Organic Wastes</t>
  </si>
  <si>
    <t>    Plasma incineration</t>
  </si>
  <si>
    <t>    Incineration / Gasification</t>
  </si>
  <si>
    <t>   Molten Salt Oxidation</t>
  </si>
  <si>
    <t>   Wet Oxidation</t>
  </si>
  <si>
    <t>Subtask 3.2: Characterization of the thermally treated / reconditioned wastes</t>
  </si>
  <si>
    <t>Task 4: Encapsulation (Geopolymer,  Cement-based material, Glass coating, …).</t>
  </si>
  <si>
    <t>Subtask 4.1: Geopolymer</t>
  </si>
  <si>
    <t>Subtask 4.2: Cement based materials</t>
  </si>
  <si>
    <t>Subtask 4.4: Molten glass coating</t>
  </si>
  <si>
    <t>Task 5: Densification</t>
  </si>
  <si>
    <t>  HIP</t>
  </si>
  <si>
    <t>  Compaction thermally assisted</t>
  </si>
  <si>
    <t>Task 6: Physico-chemical characterisation of reconditioned waste form and stability testing</t>
  </si>
  <si>
    <t>Subtask 6.1: Characterization of the durability related properties of conditioned waste form</t>
  </si>
  <si>
    <t>Subtask 6.2: Short term leaching experiments under different exposed conditions</t>
  </si>
  <si>
    <t>Subtask 6.3: Long-term durability of conditioned waste form</t>
  </si>
  <si>
    <t>Task 7: Economic and Environment impact -  Implementation</t>
  </si>
  <si>
    <t>Task 8: Dissemination</t>
  </si>
  <si>
    <t>WP7 - Cemented wastes and packages – performance, evolution, monitoring, maintenance and automation/digitalization during storage/extended storage prior to disposal</t>
  </si>
  <si>
    <t>Average PM cost/month WP7</t>
  </si>
  <si>
    <t>TASK 1: Management</t>
  </si>
  <si>
    <t>Task 2: State of the Art and reference scenarios</t>
  </si>
  <si>
    <t>Subtask 2.1 State of the art report</t>
  </si>
  <si>
    <t>Subtask 2.2 Identification of reference package evolution …</t>
  </si>
  <si>
    <t>Task 3: Non-Destructive Evaluation (NDE) and Monitoring Techniques</t>
  </si>
  <si>
    <t>Subtask 3.1 External sensing technologies</t>
  </si>
  <si>
    <t xml:space="preserve">Subtask 3.2 Embedded sensing technologies </t>
  </si>
  <si>
    <t>Subtask 3.3 Data transmission and power supply</t>
  </si>
  <si>
    <t>Task 4: Digital Twin</t>
  </si>
  <si>
    <t xml:space="preserve">Subtask 4.1 Toolkit Digital Twin </t>
  </si>
  <si>
    <t xml:space="preserve">Subtask 4.2 Geochemical evol. and mechanical integrity </t>
  </si>
  <si>
    <t>Subtask 4.3 Model validation based on experimental data</t>
  </si>
  <si>
    <t>Task 5: Data handling, processing and fusion</t>
  </si>
  <si>
    <t xml:space="preserve">Subtask 5.1 Data platform </t>
  </si>
  <si>
    <t xml:space="preserve">Subtask 5.2 ML and advanced signal processing </t>
  </si>
  <si>
    <t xml:space="preserve">Subtask 5.3 Decision framework </t>
  </si>
  <si>
    <t>Task 6: Demonstration</t>
  </si>
  <si>
    <t>Subtask 6.1 Evaluation of technologies</t>
  </si>
  <si>
    <t>Subtask 6.2 Demonstrating systems and methods</t>
  </si>
  <si>
    <t>Subtask 6.3 Options for actions</t>
  </si>
  <si>
    <t>Task 7: Dissemination</t>
  </si>
  <si>
    <t>TOTAL</t>
  </si>
  <si>
    <t xml:space="preserve">TOTAL REQUESTED EC CONTRIBUTION  </t>
  </si>
  <si>
    <t>TOTAL CO-FUNDING (own financing)</t>
  </si>
  <si>
    <t xml:space="preserve">TOTAL EC CONTRIBUTION RATE % </t>
  </si>
  <si>
    <t>Budget your estimated actual costs for the mobility. However, there a maximum amount: 3000 euro maximum per stay</t>
  </si>
  <si>
    <t>Has you received another EURAD-2 mobility grant?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</si>
</sst>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 &quot;€&quot;;\-#,##0\ &quot;€&quot;"/>
    <numFmt numFmtId="165" formatCode="_-* #,##0.00\ &quot;€&quot;_-;\-* #,##0.00\ &quot;€&quot;_-;_-* &quot;-&quot;??\ &quot;€&quot;_-;_-@_-"/>
    <numFmt numFmtId="166" formatCode="#,##0.0"/>
    <numFmt numFmtId="167" formatCode="_-* #,##0\ &quot;€&quot;_-;\-* #,##0\ &quot;€&quot;_-;_-* &quot;-&quot;??\ &quot;€&quot;_-;_-@_-"/>
    <numFmt numFmtId="168" formatCode="0.0"/>
    <numFmt numFmtId="169" formatCode="#,##0.0_ ;\-#,##0.0\ "/>
    <numFmt numFmtId="170" formatCode="#,##0\ &quot;€&quot;"/>
  </numFmts>
  <fonts count="17" x14ac:knownFonts="1">
    <font>
      <sz val="11"/>
      <color theme="1"/>
      <name val="Calibri"/>
      <family val="2"/>
      <scheme val="minor"/>
    </font>
    <font>
      <sz val="11"/>
      <color theme="1"/>
      <name val="Calibri"/>
      <family val="2"/>
      <scheme val="minor"/>
    </font>
    <font>
      <sz val="11"/>
      <color indexed="8"/>
      <name val="Calibri"/>
      <family val="2"/>
    </font>
    <font>
      <sz val="10"/>
      <color theme="1"/>
      <name val="Arial"/>
      <family val="2"/>
    </font>
    <font>
      <b/>
      <sz val="9"/>
      <color indexed="81"/>
      <name val="Tahoma"/>
      <family val="2"/>
    </font>
    <font>
      <sz val="9"/>
      <color indexed="81"/>
      <name val="Tahoma"/>
      <family val="2"/>
    </font>
    <font>
      <b/>
      <sz val="10"/>
      <color theme="1"/>
      <name val="Arial"/>
      <family val="2"/>
    </font>
    <font>
      <b/>
      <sz val="12"/>
      <color theme="1"/>
      <name val="Arial"/>
      <family val="2"/>
    </font>
    <font>
      <b/>
      <sz val="18"/>
      <color theme="1"/>
      <name val="Arial"/>
      <family val="2"/>
    </font>
    <font>
      <sz val="11"/>
      <color theme="1"/>
      <name val="Arial"/>
      <family val="2"/>
    </font>
    <font>
      <b/>
      <sz val="11"/>
      <color theme="1"/>
      <name val="Arial"/>
      <family val="2"/>
    </font>
    <font>
      <b/>
      <sz val="14"/>
      <color theme="3"/>
      <name val="Arial"/>
      <family val="2"/>
    </font>
    <font>
      <sz val="11"/>
      <color rgb="FFFF0000"/>
      <name val="Arial"/>
      <family val="2"/>
    </font>
    <font>
      <b/>
      <sz val="11"/>
      <color theme="1"/>
      <name val="Calibri"/>
      <family val="2"/>
      <scheme val="minor"/>
    </font>
    <font>
      <sz val="11"/>
      <color rgb="FF000000"/>
      <name val="Calibri"/>
      <family val="2"/>
      <scheme val="minor"/>
    </font>
    <font>
      <b/>
      <sz val="11"/>
      <color theme="1"/>
      <name val="Calibri"/>
      <family val="2"/>
      <charset val="238"/>
      <scheme val="minor"/>
    </font>
    <font>
      <b/>
      <sz val="11"/>
      <color theme="1"/>
      <name val="Arial"/>
      <family val="2"/>
      <charset val="238"/>
    </font>
  </fonts>
  <fills count="29">
    <fill>
      <patternFill patternType="none"/>
    </fill>
    <fill>
      <patternFill patternType="gray125"/>
    </fill>
    <fill>
      <patternFill patternType="solid">
        <fgColor theme="4" tint="0.79998168889431442"/>
        <bgColor indexed="41"/>
      </patternFill>
    </fill>
    <fill>
      <patternFill patternType="solid">
        <fgColor theme="0"/>
        <bgColor indexed="64"/>
      </patternFill>
    </fill>
    <fill>
      <patternFill patternType="solid">
        <fgColor theme="0"/>
        <bgColor indexed="13"/>
      </patternFill>
    </fill>
    <fill>
      <patternFill patternType="solid">
        <fgColor theme="0"/>
        <bgColor indexed="42"/>
      </patternFill>
    </fill>
    <fill>
      <patternFill patternType="solid">
        <fgColor theme="0"/>
        <bgColor indexed="27"/>
      </patternFill>
    </fill>
    <fill>
      <patternFill patternType="solid">
        <fgColor theme="0"/>
        <bgColor indexed="41"/>
      </patternFill>
    </fill>
    <fill>
      <patternFill patternType="solid">
        <fgColor theme="4" tint="0.79998168889431442"/>
        <bgColor indexed="64"/>
      </patternFill>
    </fill>
    <fill>
      <patternFill patternType="solid">
        <fgColor theme="4" tint="0.79998168889431442"/>
        <bgColor indexed="13"/>
      </patternFill>
    </fill>
    <fill>
      <patternFill patternType="solid">
        <fgColor theme="4" tint="0.79998168889431442"/>
        <bgColor indexed="42"/>
      </patternFill>
    </fill>
    <fill>
      <patternFill patternType="solid">
        <fgColor theme="4" tint="0.59999389629810485"/>
        <bgColor indexed="31"/>
      </patternFill>
    </fill>
    <fill>
      <patternFill patternType="solid">
        <fgColor theme="4" tint="0.59999389629810485"/>
        <bgColor indexed="42"/>
      </patternFill>
    </fill>
    <fill>
      <patternFill patternType="solid">
        <fgColor theme="3"/>
        <bgColor indexed="64"/>
      </patternFill>
    </fill>
    <fill>
      <patternFill patternType="solid">
        <fgColor theme="4" tint="0.39997558519241921"/>
        <bgColor indexed="64"/>
      </patternFill>
    </fill>
    <fill>
      <patternFill patternType="solid">
        <fgColor theme="4" tint="0.39997558519241921"/>
        <bgColor indexed="27"/>
      </patternFill>
    </fill>
    <fill>
      <patternFill patternType="solid">
        <fgColor rgb="FFFFFFCC"/>
        <bgColor indexed="64"/>
      </patternFill>
    </fill>
    <fill>
      <patternFill patternType="solid">
        <fgColor rgb="FFFFFFCC"/>
        <bgColor indexed="13"/>
      </patternFill>
    </fill>
    <fill>
      <patternFill patternType="solid">
        <fgColor rgb="FFFFFFCC"/>
        <bgColor indexed="42"/>
      </patternFill>
    </fill>
    <fill>
      <patternFill patternType="solid">
        <fgColor rgb="FFFFFF99"/>
        <bgColor indexed="31"/>
      </patternFill>
    </fill>
    <fill>
      <patternFill patternType="solid">
        <fgColor rgb="FFFFFF99"/>
        <bgColor indexed="13"/>
      </patternFill>
    </fill>
    <fill>
      <patternFill patternType="solid">
        <fgColor rgb="FFFFFFCC"/>
        <bgColor indexed="41"/>
      </patternFill>
    </fill>
    <fill>
      <patternFill patternType="solid">
        <fgColor rgb="FFFFFF99"/>
        <bgColor indexed="41"/>
      </patternFill>
    </fill>
    <fill>
      <patternFill patternType="solid">
        <fgColor rgb="FFFFFF99"/>
        <bgColor indexed="27"/>
      </patternFill>
    </fill>
    <fill>
      <patternFill patternType="solid">
        <fgColor rgb="FFFFCC66"/>
        <bgColor indexed="64"/>
      </patternFill>
    </fill>
    <fill>
      <patternFill patternType="solid">
        <fgColor rgb="FF92D050"/>
        <bgColor indexed="64"/>
      </patternFill>
    </fill>
    <fill>
      <patternFill patternType="solid">
        <fgColor rgb="FFFFC000"/>
        <bgColor indexed="64"/>
      </patternFill>
    </fill>
    <fill>
      <patternFill patternType="solid">
        <fgColor rgb="FFFFFF00"/>
        <bgColor indexed="64"/>
      </patternFill>
    </fill>
    <fill>
      <patternFill patternType="solid">
        <fgColor theme="0" tint="-4.9989318521683403E-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9">
    <xf numFmtId="0" fontId="0" fillId="0" borderId="0"/>
    <xf numFmtId="0" fontId="2" fillId="0" borderId="0"/>
    <xf numFmtId="165"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cellStyleXfs>
  <cellXfs count="134">
    <xf numFmtId="0" fontId="0" fillId="0" borderId="0" xfId="0"/>
    <xf numFmtId="166" fontId="3" fillId="0" borderId="0" xfId="0" applyNumberFormat="1" applyFont="1" applyAlignment="1">
      <alignment vertical="center"/>
    </xf>
    <xf numFmtId="166" fontId="6" fillId="3" borderId="0" xfId="0" applyNumberFormat="1" applyFont="1" applyFill="1" applyAlignment="1">
      <alignment horizontal="center" vertical="center"/>
    </xf>
    <xf numFmtId="166" fontId="3" fillId="5" borderId="1" xfId="1" applyNumberFormat="1" applyFont="1" applyFill="1" applyBorder="1" applyAlignment="1">
      <alignment horizontal="center" vertical="center"/>
    </xf>
    <xf numFmtId="166" fontId="3" fillId="3" borderId="0" xfId="0" applyNumberFormat="1" applyFont="1" applyFill="1" applyAlignment="1">
      <alignment vertical="center"/>
    </xf>
    <xf numFmtId="4" fontId="6" fillId="2" borderId="1" xfId="1" applyNumberFormat="1" applyFont="1" applyFill="1" applyBorder="1" applyAlignment="1">
      <alignment vertical="center" wrapText="1"/>
    </xf>
    <xf numFmtId="4" fontId="6" fillId="3" borderId="0" xfId="0" applyNumberFormat="1" applyFont="1" applyFill="1" applyAlignment="1">
      <alignment vertical="center"/>
    </xf>
    <xf numFmtId="166" fontId="3" fillId="0" borderId="0" xfId="0" applyNumberFormat="1" applyFont="1" applyAlignment="1" applyProtection="1">
      <alignment horizontal="center" vertical="center"/>
      <protection locked="0"/>
    </xf>
    <xf numFmtId="168" fontId="3" fillId="7" borderId="1" xfId="2" applyNumberFormat="1" applyFont="1" applyFill="1" applyBorder="1" applyAlignment="1" applyProtection="1">
      <alignment vertical="center"/>
    </xf>
    <xf numFmtId="0" fontId="3" fillId="0" borderId="0" xfId="0" applyFont="1" applyAlignment="1">
      <alignment vertical="center"/>
    </xf>
    <xf numFmtId="0" fontId="6" fillId="0" borderId="0" xfId="0" applyFont="1" applyAlignment="1">
      <alignment vertical="center"/>
    </xf>
    <xf numFmtId="4" fontId="6" fillId="2" borderId="3" xfId="1" applyNumberFormat="1" applyFont="1" applyFill="1" applyBorder="1" applyAlignment="1">
      <alignment vertical="center" wrapText="1"/>
    </xf>
    <xf numFmtId="166" fontId="6" fillId="6" borderId="3" xfId="1" applyNumberFormat="1" applyFont="1" applyFill="1" applyBorder="1" applyAlignment="1">
      <alignment horizontal="left" vertical="center" wrapText="1"/>
    </xf>
    <xf numFmtId="166" fontId="6" fillId="2" borderId="3" xfId="1" applyNumberFormat="1" applyFont="1" applyFill="1" applyBorder="1" applyAlignment="1">
      <alignment horizontal="left" vertical="center" wrapText="1"/>
    </xf>
    <xf numFmtId="166" fontId="6" fillId="2" borderId="3" xfId="1" applyNumberFormat="1" applyFont="1" applyFill="1" applyBorder="1" applyAlignment="1">
      <alignment vertical="center" wrapText="1"/>
    </xf>
    <xf numFmtId="166" fontId="6" fillId="7" borderId="3" xfId="1" applyNumberFormat="1" applyFont="1" applyFill="1" applyBorder="1" applyAlignment="1">
      <alignment vertical="center" wrapText="1"/>
    </xf>
    <xf numFmtId="166" fontId="6" fillId="10" borderId="3" xfId="1" applyNumberFormat="1" applyFont="1" applyFill="1" applyBorder="1" applyAlignment="1">
      <alignment vertical="center" wrapText="1"/>
    </xf>
    <xf numFmtId="166" fontId="6" fillId="11" borderId="3" xfId="1" applyNumberFormat="1" applyFont="1" applyFill="1" applyBorder="1" applyAlignment="1">
      <alignment vertical="center" wrapText="1"/>
    </xf>
    <xf numFmtId="166" fontId="6" fillId="14" borderId="3" xfId="0" applyNumberFormat="1" applyFont="1" applyFill="1" applyBorder="1" applyAlignment="1">
      <alignment vertical="center"/>
    </xf>
    <xf numFmtId="166" fontId="6" fillId="14" borderId="1" xfId="0" applyNumberFormat="1" applyFont="1" applyFill="1" applyBorder="1" applyAlignment="1">
      <alignment vertical="center"/>
    </xf>
    <xf numFmtId="166" fontId="6" fillId="19" borderId="3" xfId="1" applyNumberFormat="1" applyFont="1" applyFill="1" applyBorder="1" applyAlignment="1">
      <alignment vertical="center" wrapText="1"/>
    </xf>
    <xf numFmtId="166" fontId="6" fillId="18" borderId="3" xfId="1" applyNumberFormat="1" applyFont="1" applyFill="1" applyBorder="1" applyAlignment="1">
      <alignment vertical="center" wrapText="1"/>
    </xf>
    <xf numFmtId="166" fontId="6" fillId="21" borderId="3" xfId="1" applyNumberFormat="1" applyFont="1" applyFill="1" applyBorder="1" applyAlignment="1">
      <alignment vertical="center" wrapText="1"/>
    </xf>
    <xf numFmtId="4" fontId="6" fillId="22" borderId="1" xfId="1" applyNumberFormat="1" applyFont="1" applyFill="1" applyBorder="1" applyAlignment="1">
      <alignment vertical="center" wrapText="1"/>
    </xf>
    <xf numFmtId="4" fontId="6" fillId="7" borderId="1" xfId="1" applyNumberFormat="1" applyFont="1" applyFill="1" applyBorder="1" applyAlignment="1">
      <alignment vertical="center" wrapText="1"/>
    </xf>
    <xf numFmtId="164" fontId="6" fillId="24" borderId="2" xfId="2" applyNumberFormat="1" applyFont="1" applyFill="1" applyBorder="1" applyAlignment="1" applyProtection="1">
      <alignment horizontal="center" vertical="center"/>
      <protection locked="0"/>
    </xf>
    <xf numFmtId="164" fontId="6" fillId="24" borderId="1" xfId="2" applyNumberFormat="1" applyFont="1" applyFill="1" applyBorder="1" applyAlignment="1" applyProtection="1">
      <alignment horizontal="center" vertical="center"/>
      <protection locked="0"/>
    </xf>
    <xf numFmtId="9" fontId="3" fillId="0" borderId="0" xfId="3" applyFont="1" applyAlignment="1">
      <alignment vertical="center"/>
    </xf>
    <xf numFmtId="2" fontId="6" fillId="2" borderId="3" xfId="1" applyNumberFormat="1" applyFont="1" applyFill="1" applyBorder="1" applyAlignment="1">
      <alignment vertical="center" wrapText="1"/>
    </xf>
    <xf numFmtId="2" fontId="6" fillId="0" borderId="0" xfId="0" applyNumberFormat="1" applyFont="1" applyAlignment="1">
      <alignment vertical="center"/>
    </xf>
    <xf numFmtId="2" fontId="6" fillId="3" borderId="0" xfId="0" applyNumberFormat="1" applyFont="1" applyFill="1" applyAlignment="1">
      <alignment vertical="center"/>
    </xf>
    <xf numFmtId="2" fontId="6" fillId="2" borderId="1" xfId="1" applyNumberFormat="1" applyFont="1" applyFill="1" applyBorder="1" applyAlignment="1">
      <alignment vertical="center" wrapText="1"/>
    </xf>
    <xf numFmtId="168" fontId="3" fillId="7" borderId="1" xfId="2" applyNumberFormat="1" applyFont="1" applyFill="1" applyBorder="1" applyAlignment="1" applyProtection="1">
      <alignment vertical="center"/>
      <protection locked="0"/>
    </xf>
    <xf numFmtId="170" fontId="3" fillId="6" borderId="1" xfId="2" applyNumberFormat="1" applyFont="1" applyFill="1" applyBorder="1" applyAlignment="1" applyProtection="1">
      <alignment horizontal="center" vertical="center"/>
      <protection locked="0"/>
    </xf>
    <xf numFmtId="170" fontId="3" fillId="7" borderId="1" xfId="2" applyNumberFormat="1" applyFont="1" applyFill="1" applyBorder="1" applyAlignment="1" applyProtection="1">
      <alignment horizontal="center" vertical="center"/>
      <protection locked="0"/>
    </xf>
    <xf numFmtId="166" fontId="9" fillId="13" borderId="4" xfId="0" applyNumberFormat="1" applyFont="1" applyFill="1" applyBorder="1" applyAlignment="1" applyProtection="1">
      <alignment horizontal="center" vertical="center"/>
      <protection locked="0"/>
    </xf>
    <xf numFmtId="4" fontId="9" fillId="0" borderId="0" xfId="0" applyNumberFormat="1" applyFont="1" applyAlignment="1">
      <alignment horizontal="center" vertical="center"/>
    </xf>
    <xf numFmtId="0" fontId="6" fillId="8" borderId="3" xfId="0" applyFont="1" applyFill="1" applyBorder="1" applyAlignment="1">
      <alignment vertical="center" wrapText="1"/>
    </xf>
    <xf numFmtId="166" fontId="10" fillId="9" borderId="1" xfId="1" applyNumberFormat="1" applyFont="1" applyFill="1" applyBorder="1" applyAlignment="1">
      <alignment horizontal="center" vertical="center"/>
    </xf>
    <xf numFmtId="0" fontId="3" fillId="0" borderId="3" xfId="0" applyFont="1" applyBorder="1" applyAlignment="1">
      <alignment vertical="center" wrapText="1"/>
    </xf>
    <xf numFmtId="0" fontId="3" fillId="0" borderId="5" xfId="0" applyFont="1" applyBorder="1" applyAlignment="1">
      <alignment vertical="center" wrapText="1"/>
    </xf>
    <xf numFmtId="2" fontId="10" fillId="9" borderId="1" xfId="1" applyNumberFormat="1" applyFont="1" applyFill="1" applyBorder="1" applyAlignment="1">
      <alignment horizontal="center" vertical="center"/>
    </xf>
    <xf numFmtId="2" fontId="6" fillId="2" borderId="1" xfId="2" applyNumberFormat="1" applyFont="1" applyFill="1" applyBorder="1" applyAlignment="1" applyProtection="1">
      <alignment vertical="center"/>
    </xf>
    <xf numFmtId="170" fontId="10" fillId="9" borderId="3" xfId="2" applyNumberFormat="1" applyFont="1" applyFill="1" applyBorder="1" applyAlignment="1" applyProtection="1">
      <alignment horizontal="center" vertical="center"/>
    </xf>
    <xf numFmtId="170" fontId="6" fillId="2" borderId="1" xfId="2" applyNumberFormat="1" applyFont="1" applyFill="1" applyBorder="1" applyAlignment="1" applyProtection="1">
      <alignment vertical="center"/>
    </xf>
    <xf numFmtId="0" fontId="9" fillId="0" borderId="0" xfId="0" applyFont="1"/>
    <xf numFmtId="0" fontId="12" fillId="0" borderId="0" xfId="0" applyFont="1"/>
    <xf numFmtId="0" fontId="10" fillId="27" borderId="0" xfId="0" applyFont="1" applyFill="1"/>
    <xf numFmtId="0" fontId="10" fillId="0" borderId="0" xfId="0" quotePrefix="1" applyFont="1" applyAlignment="1">
      <alignment horizontal="right"/>
    </xf>
    <xf numFmtId="49" fontId="9" fillId="0" borderId="0" xfId="0" applyNumberFormat="1" applyFont="1"/>
    <xf numFmtId="0" fontId="10" fillId="0" borderId="0" xfId="0" applyFont="1"/>
    <xf numFmtId="49" fontId="9" fillId="0" borderId="0" xfId="0" quotePrefix="1" applyNumberFormat="1" applyFont="1"/>
    <xf numFmtId="49" fontId="10" fillId="0" borderId="0" xfId="0" applyNumberFormat="1" applyFont="1"/>
    <xf numFmtId="49" fontId="10" fillId="26" borderId="0" xfId="0" applyNumberFormat="1" applyFont="1" applyFill="1"/>
    <xf numFmtId="0" fontId="10" fillId="0" borderId="0" xfId="0" applyFont="1" applyAlignment="1">
      <alignment vertical="center"/>
    </xf>
    <xf numFmtId="0" fontId="9" fillId="0" borderId="0" xfId="0" quotePrefix="1" applyFont="1"/>
    <xf numFmtId="0" fontId="10" fillId="25" borderId="0" xfId="0" applyFont="1" applyFill="1"/>
    <xf numFmtId="0" fontId="9" fillId="0" borderId="0" xfId="0" quotePrefix="1" applyFont="1" applyAlignment="1">
      <alignment horizontal="left" vertical="center"/>
    </xf>
    <xf numFmtId="0" fontId="9" fillId="0" borderId="0" xfId="0" applyFont="1" applyAlignment="1">
      <alignment horizontal="justify" vertical="center"/>
    </xf>
    <xf numFmtId="0" fontId="10" fillId="0" borderId="0" xfId="0" quotePrefix="1" applyFont="1" applyAlignment="1">
      <alignment horizontal="left" vertical="center"/>
    </xf>
    <xf numFmtId="0" fontId="10" fillId="8" borderId="0" xfId="0" applyFont="1" applyFill="1"/>
    <xf numFmtId="0" fontId="10" fillId="8" borderId="0" xfId="0" applyFont="1" applyFill="1" applyAlignment="1">
      <alignment vertical="center"/>
    </xf>
    <xf numFmtId="166" fontId="10" fillId="20" borderId="1" xfId="1" applyNumberFormat="1" applyFont="1" applyFill="1" applyBorder="1" applyAlignment="1">
      <alignment horizontal="center" vertical="center"/>
    </xf>
    <xf numFmtId="166" fontId="6" fillId="20" borderId="1" xfId="1" applyNumberFormat="1" applyFont="1" applyFill="1" applyBorder="1" applyAlignment="1">
      <alignment horizontal="center" vertical="center"/>
    </xf>
    <xf numFmtId="167" fontId="10" fillId="4" borderId="1" xfId="2" applyNumberFormat="1" applyFont="1" applyFill="1" applyBorder="1" applyAlignment="1" applyProtection="1">
      <alignment horizontal="center" vertical="center"/>
    </xf>
    <xf numFmtId="167" fontId="6" fillId="4" borderId="1" xfId="2" applyNumberFormat="1" applyFont="1" applyFill="1" applyBorder="1" applyAlignment="1" applyProtection="1">
      <alignment horizontal="center" vertical="center"/>
    </xf>
    <xf numFmtId="167" fontId="10" fillId="17" borderId="3" xfId="2" applyNumberFormat="1" applyFont="1" applyFill="1" applyBorder="1" applyAlignment="1" applyProtection="1">
      <alignment horizontal="center" vertical="center"/>
    </xf>
    <xf numFmtId="167" fontId="3" fillId="21" borderId="1" xfId="2" applyNumberFormat="1" applyFont="1" applyFill="1" applyBorder="1" applyAlignment="1" applyProtection="1">
      <alignment horizontal="center" vertical="center"/>
    </xf>
    <xf numFmtId="167" fontId="10" fillId="4" borderId="3" xfId="2" applyNumberFormat="1" applyFont="1" applyFill="1" applyBorder="1" applyAlignment="1" applyProtection="1">
      <alignment horizontal="center" vertical="center"/>
    </xf>
    <xf numFmtId="167" fontId="3" fillId="7" borderId="1" xfId="2" applyNumberFormat="1" applyFont="1" applyFill="1" applyBorder="1" applyAlignment="1" applyProtection="1">
      <alignment horizontal="center" vertical="center"/>
    </xf>
    <xf numFmtId="167" fontId="6" fillId="21" borderId="1" xfId="2" applyNumberFormat="1" applyFont="1" applyFill="1" applyBorder="1" applyAlignment="1" applyProtection="1">
      <alignment horizontal="center" vertical="center"/>
    </xf>
    <xf numFmtId="170" fontId="6" fillId="2" borderId="1" xfId="2" applyNumberFormat="1" applyFont="1" applyFill="1" applyBorder="1" applyAlignment="1" applyProtection="1">
      <alignment horizontal="center" vertical="center"/>
    </xf>
    <xf numFmtId="170" fontId="10" fillId="4" borderId="3" xfId="2" applyNumberFormat="1" applyFont="1" applyFill="1" applyBorder="1" applyAlignment="1" applyProtection="1">
      <alignment horizontal="center" vertical="center"/>
    </xf>
    <xf numFmtId="170" fontId="3" fillId="7" borderId="1" xfId="2" applyNumberFormat="1" applyFont="1" applyFill="1" applyBorder="1" applyAlignment="1" applyProtection="1">
      <alignment horizontal="center" vertical="center"/>
    </xf>
    <xf numFmtId="170" fontId="6" fillId="12" borderId="1" xfId="2" applyNumberFormat="1" applyFont="1" applyFill="1" applyBorder="1" applyAlignment="1" applyProtection="1">
      <alignment horizontal="center" vertical="center"/>
    </xf>
    <xf numFmtId="4" fontId="10" fillId="9" borderId="1" xfId="1" applyNumberFormat="1" applyFont="1" applyFill="1" applyBorder="1" applyAlignment="1">
      <alignment horizontal="center" vertical="center"/>
    </xf>
    <xf numFmtId="169" fontId="6" fillId="2" borderId="1" xfId="2" applyNumberFormat="1" applyFont="1" applyFill="1" applyBorder="1" applyAlignment="1" applyProtection="1">
      <alignment vertical="center"/>
    </xf>
    <xf numFmtId="170" fontId="3" fillId="2" borderId="1" xfId="2" applyNumberFormat="1" applyFont="1" applyFill="1" applyBorder="1" applyAlignment="1" applyProtection="1">
      <alignment horizontal="center" vertical="center"/>
    </xf>
    <xf numFmtId="167" fontId="6" fillId="20" borderId="1" xfId="2" applyNumberFormat="1" applyFont="1" applyFill="1" applyBorder="1" applyAlignment="1" applyProtection="1">
      <alignment horizontal="center" vertical="center"/>
    </xf>
    <xf numFmtId="166" fontId="6" fillId="19" borderId="1" xfId="1" applyNumberFormat="1" applyFont="1" applyFill="1" applyBorder="1" applyAlignment="1">
      <alignment vertical="center" wrapText="1"/>
    </xf>
    <xf numFmtId="167" fontId="10" fillId="20" borderId="1" xfId="2" applyNumberFormat="1" applyFont="1" applyFill="1" applyBorder="1" applyAlignment="1" applyProtection="1">
      <alignment horizontal="center" vertical="center"/>
    </xf>
    <xf numFmtId="166" fontId="8" fillId="15" borderId="1" xfId="1" applyNumberFormat="1" applyFont="1" applyFill="1" applyBorder="1" applyAlignment="1">
      <alignment vertical="center" textRotation="90" wrapText="1"/>
    </xf>
    <xf numFmtId="166" fontId="6" fillId="3" borderId="2" xfId="1" applyNumberFormat="1" applyFont="1" applyFill="1" applyBorder="1" applyAlignment="1">
      <alignment vertical="center"/>
    </xf>
    <xf numFmtId="166" fontId="6" fillId="3" borderId="3" xfId="1" applyNumberFormat="1" applyFont="1" applyFill="1" applyBorder="1" applyAlignment="1">
      <alignment vertical="center"/>
    </xf>
    <xf numFmtId="167" fontId="3" fillId="2" borderId="2" xfId="2" applyNumberFormat="1" applyFont="1" applyFill="1" applyBorder="1" applyAlignment="1" applyProtection="1">
      <alignment vertical="center"/>
    </xf>
    <xf numFmtId="167" fontId="3" fillId="2" borderId="4" xfId="2" applyNumberFormat="1" applyFont="1" applyFill="1" applyBorder="1" applyAlignment="1" applyProtection="1">
      <alignment vertical="center"/>
    </xf>
    <xf numFmtId="168" fontId="3" fillId="2" borderId="2" xfId="2" applyNumberFormat="1" applyFont="1" applyFill="1" applyBorder="1" applyAlignment="1" applyProtection="1">
      <alignment vertical="center"/>
      <protection locked="0"/>
    </xf>
    <xf numFmtId="168" fontId="3" fillId="2" borderId="4" xfId="2" applyNumberFormat="1" applyFont="1" applyFill="1" applyBorder="1" applyAlignment="1" applyProtection="1">
      <alignment vertical="center"/>
      <protection locked="0"/>
    </xf>
    <xf numFmtId="166" fontId="3" fillId="13" borderId="4" xfId="0" applyNumberFormat="1" applyFont="1" applyFill="1" applyBorder="1" applyAlignment="1" applyProtection="1">
      <alignment vertical="center"/>
      <protection locked="0"/>
    </xf>
    <xf numFmtId="166" fontId="6" fillId="3" borderId="1" xfId="1" applyNumberFormat="1" applyFont="1" applyFill="1" applyBorder="1" applyAlignment="1">
      <alignment vertical="center"/>
    </xf>
    <xf numFmtId="168" fontId="3" fillId="2" borderId="2" xfId="2" applyNumberFormat="1" applyFont="1" applyFill="1" applyBorder="1" applyAlignment="1" applyProtection="1">
      <alignment vertical="center"/>
    </xf>
    <xf numFmtId="168" fontId="3" fillId="2" borderId="4" xfId="2" applyNumberFormat="1" applyFont="1" applyFill="1" applyBorder="1" applyAlignment="1" applyProtection="1">
      <alignment vertical="center"/>
    </xf>
    <xf numFmtId="166" fontId="8" fillId="23" borderId="6" xfId="1" applyNumberFormat="1" applyFont="1" applyFill="1" applyBorder="1" applyAlignment="1">
      <alignment vertical="center" textRotation="90" wrapText="1"/>
    </xf>
    <xf numFmtId="166" fontId="6" fillId="19" borderId="6" xfId="1" applyNumberFormat="1" applyFont="1" applyFill="1" applyBorder="1" applyAlignment="1">
      <alignment vertical="center" wrapText="1"/>
    </xf>
    <xf numFmtId="9" fontId="10" fillId="20" borderId="6" xfId="3" applyFont="1" applyFill="1" applyBorder="1" applyAlignment="1" applyProtection="1">
      <alignment horizontal="center" vertical="center"/>
    </xf>
    <xf numFmtId="9" fontId="6" fillId="20" borderId="6" xfId="3" applyFont="1" applyFill="1" applyBorder="1" applyAlignment="1" applyProtection="1">
      <alignment horizontal="center" vertical="center"/>
    </xf>
    <xf numFmtId="166" fontId="3" fillId="0" borderId="0" xfId="1" applyNumberFormat="1" applyFont="1" applyAlignment="1">
      <alignment vertical="center"/>
    </xf>
    <xf numFmtId="167" fontId="7" fillId="20" borderId="3" xfId="2" applyNumberFormat="1" applyFont="1" applyFill="1" applyBorder="1" applyAlignment="1" applyProtection="1">
      <alignment horizontal="center" vertical="center"/>
    </xf>
    <xf numFmtId="166" fontId="6" fillId="16" borderId="1" xfId="1" applyNumberFormat="1" applyFont="1" applyFill="1" applyBorder="1" applyAlignment="1">
      <alignment horizontal="center" vertical="center" wrapText="1"/>
    </xf>
    <xf numFmtId="0" fontId="6" fillId="8" borderId="1" xfId="0" applyFont="1" applyFill="1" applyBorder="1" applyAlignment="1">
      <alignment vertical="center" wrapText="1"/>
    </xf>
    <xf numFmtId="0" fontId="3" fillId="0" borderId="1" xfId="0" applyFont="1" applyBorder="1" applyAlignment="1">
      <alignment vertical="center" wrapText="1"/>
    </xf>
    <xf numFmtId="166" fontId="6" fillId="21" borderId="3" xfId="1" applyNumberFormat="1" applyFont="1" applyFill="1" applyBorder="1" applyAlignment="1">
      <alignment horizontal="left" vertical="center" wrapText="1"/>
    </xf>
    <xf numFmtId="166" fontId="10" fillId="4" borderId="1" xfId="1" applyNumberFormat="1" applyFont="1" applyFill="1" applyBorder="1" applyAlignment="1">
      <alignment horizontal="center" vertical="center"/>
    </xf>
    <xf numFmtId="166" fontId="3" fillId="13" borderId="4" xfId="0" applyNumberFormat="1" applyFont="1" applyFill="1" applyBorder="1" applyAlignment="1" applyProtection="1">
      <alignment horizontal="center" vertical="center"/>
      <protection locked="0"/>
    </xf>
    <xf numFmtId="165" fontId="0" fillId="0" borderId="0" xfId="0" applyNumberFormat="1"/>
    <xf numFmtId="0" fontId="13" fillId="27" borderId="0" xfId="0" applyFont="1" applyFill="1"/>
    <xf numFmtId="165" fontId="13" fillId="27" borderId="0" xfId="2" applyFont="1" applyFill="1"/>
    <xf numFmtId="165" fontId="13" fillId="27" borderId="0" xfId="0" applyNumberFormat="1" applyFont="1" applyFill="1"/>
    <xf numFmtId="0" fontId="13" fillId="8" borderId="1" xfId="0" applyFont="1" applyFill="1" applyBorder="1" applyAlignment="1">
      <alignment vertical="center"/>
    </xf>
    <xf numFmtId="0" fontId="13" fillId="8" borderId="1" xfId="0" applyFont="1" applyFill="1" applyBorder="1" applyAlignment="1">
      <alignment vertical="center" wrapText="1"/>
    </xf>
    <xf numFmtId="0" fontId="13" fillId="0" borderId="0" xfId="0" applyFont="1" applyAlignment="1">
      <alignment vertical="center"/>
    </xf>
    <xf numFmtId="0" fontId="0" fillId="0" borderId="0" xfId="0" applyAlignment="1">
      <alignment vertical="center"/>
    </xf>
    <xf numFmtId="0" fontId="13" fillId="0" borderId="1" xfId="0" applyFont="1" applyBorder="1" applyAlignment="1">
      <alignment horizontal="left" vertical="center" indent="2"/>
    </xf>
    <xf numFmtId="0" fontId="0" fillId="0" borderId="7" xfId="0" applyBorder="1" applyAlignment="1">
      <alignment vertical="center"/>
    </xf>
    <xf numFmtId="0" fontId="13" fillId="0" borderId="7" xfId="0" applyFont="1" applyBorder="1" applyAlignment="1">
      <alignment vertical="center"/>
    </xf>
    <xf numFmtId="0" fontId="0" fillId="0" borderId="1" xfId="0" applyBorder="1" applyAlignment="1">
      <alignment vertical="center"/>
    </xf>
    <xf numFmtId="0" fontId="0" fillId="0" borderId="5"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167" fontId="0" fillId="0" borderId="1" xfId="2" applyNumberFormat="1" applyFont="1" applyBorder="1" applyAlignment="1">
      <alignment vertical="center"/>
    </xf>
    <xf numFmtId="167" fontId="13" fillId="8" borderId="1" xfId="2" applyNumberFormat="1" applyFont="1" applyFill="1" applyBorder="1" applyAlignment="1">
      <alignment vertical="center"/>
    </xf>
    <xf numFmtId="0" fontId="13" fillId="28" borderId="1" xfId="0" applyFont="1" applyFill="1" applyBorder="1" applyAlignment="1">
      <alignment vertical="center"/>
    </xf>
    <xf numFmtId="0" fontId="0" fillId="8" borderId="1" xfId="0" applyFill="1" applyBorder="1" applyAlignment="1">
      <alignment horizontal="left" vertical="center"/>
    </xf>
    <xf numFmtId="0" fontId="13" fillId="28" borderId="2" xfId="0" applyFont="1" applyFill="1" applyBorder="1" applyAlignment="1">
      <alignment horizontal="center" vertical="center"/>
    </xf>
    <xf numFmtId="0" fontId="13" fillId="28" borderId="4" xfId="0" applyFont="1" applyFill="1" applyBorder="1" applyAlignment="1">
      <alignment horizontal="center" vertical="center"/>
    </xf>
    <xf numFmtId="0" fontId="13" fillId="28" borderId="3" xfId="0" applyFont="1" applyFill="1" applyBorder="1" applyAlignment="1">
      <alignment horizontal="center" vertical="center"/>
    </xf>
    <xf numFmtId="0" fontId="15" fillId="0" borderId="1" xfId="0" applyFont="1" applyBorder="1" applyAlignment="1">
      <alignment horizontal="center" vertical="center"/>
    </xf>
    <xf numFmtId="49" fontId="14" fillId="0" borderId="7" xfId="0" applyNumberFormat="1" applyFont="1" applyBorder="1" applyAlignment="1">
      <alignment horizontal="left" vertical="center" indent="5"/>
    </xf>
    <xf numFmtId="49" fontId="14" fillId="0" borderId="8" xfId="0" applyNumberFormat="1" applyFont="1" applyBorder="1" applyAlignment="1">
      <alignment horizontal="left" vertical="center" indent="5"/>
    </xf>
    <xf numFmtId="0" fontId="9" fillId="0" borderId="0" xfId="0" quotePrefix="1" applyFont="1" applyAlignment="1">
      <alignment horizontal="left" vertical="center" wrapText="1"/>
    </xf>
    <xf numFmtId="0" fontId="11" fillId="8" borderId="1" xfId="0" applyFont="1" applyFill="1" applyBorder="1" applyAlignment="1">
      <alignment horizontal="center" vertical="center"/>
    </xf>
    <xf numFmtId="0" fontId="16" fillId="0" borderId="2" xfId="0" applyFont="1" applyBorder="1" applyAlignment="1">
      <alignment horizontal="left" vertical="center" wrapText="1"/>
    </xf>
    <xf numFmtId="0" fontId="16" fillId="0" borderId="3" xfId="0" applyFont="1" applyBorder="1" applyAlignment="1">
      <alignment horizontal="left" vertical="center" wrapText="1"/>
    </xf>
    <xf numFmtId="0" fontId="0" fillId="8" borderId="1" xfId="0" applyFill="1" applyBorder="1" applyAlignment="1">
      <alignment horizontal="left" vertical="center"/>
    </xf>
  </cellXfs>
  <cellStyles count="9">
    <cellStyle name="Currency" xfId="2" builtinId="4"/>
    <cellStyle name="Currency 2" xfId="4" xr:uid="{00000000-0005-0000-0000-000001000000}"/>
    <cellStyle name="Currency 2 2" xfId="7" xr:uid="{00000000-0005-0000-0000-000002000000}"/>
    <cellStyle name="Currency 3" xfId="5" xr:uid="{00000000-0005-0000-0000-000003000000}"/>
    <cellStyle name="Currency 3 2" xfId="8" xr:uid="{00000000-0005-0000-0000-000004000000}"/>
    <cellStyle name="Currency 4" xfId="6" xr:uid="{00000000-0005-0000-0000-000005000000}"/>
    <cellStyle name="Excel Built-in Normal" xfId="1" xr:uid="{00000000-0005-0000-0000-000006000000}"/>
    <cellStyle name="Normal" xfId="0" builtinId="0"/>
    <cellStyle name="Percent" xfId="3" builtinId="5"/>
  </cellStyles>
  <dxfs count="59">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strike val="0"/>
        <outline val="0"/>
        <shadow val="0"/>
        <u val="none"/>
        <vertAlign val="baseline"/>
        <color theme="1"/>
        <name val="Arial"/>
        <scheme val="none"/>
      </font>
    </dxf>
    <dxf>
      <font>
        <b/>
        <i val="0"/>
        <strike val="0"/>
        <condense val="0"/>
        <extend val="0"/>
        <outline val="0"/>
        <shadow val="0"/>
        <u val="none"/>
        <vertAlign val="baseline"/>
        <sz val="18"/>
        <color theme="1"/>
        <name val="Arial"/>
        <scheme val="none"/>
      </font>
      <numFmt numFmtId="166" formatCode="#,##0.0"/>
      <fill>
        <patternFill patternType="solid">
          <fgColor indexed="27"/>
          <bgColor rgb="FFFFFF99"/>
        </patternFill>
      </fill>
      <alignment horizontal="general" vertical="center" textRotation="90" wrapText="1" indent="0" justifyLastLine="0" shrinkToFit="0" readingOrder="0"/>
      <border diagonalUp="0" diagonalDown="0" outline="0">
        <left style="thin">
          <color indexed="64"/>
        </left>
        <right style="thin">
          <color indexed="64"/>
        </right>
        <top/>
        <bottom/>
      </border>
      <protection locked="1" hidden="0"/>
    </dxf>
    <dxf>
      <border outline="0">
        <top style="thin">
          <color indexed="64"/>
        </top>
        <bottom style="thin">
          <color indexed="64"/>
        </bottom>
      </border>
    </dxf>
    <dxf>
      <font>
        <strike val="0"/>
        <outline val="0"/>
        <shadow val="0"/>
        <u val="none"/>
        <vertAlign val="baseline"/>
        <color theme="1"/>
        <name val="Arial"/>
        <scheme val="none"/>
      </font>
      <numFmt numFmtId="171" formatCode="#\ #,#00"/>
    </dxf>
    <dxf>
      <border outline="0">
        <bottom style="thin">
          <color indexed="64"/>
        </bottom>
      </border>
    </dxf>
    <dxf>
      <font>
        <b/>
        <i val="0"/>
        <strike val="0"/>
        <condense val="0"/>
        <extend val="0"/>
        <outline val="0"/>
        <shadow val="0"/>
        <u val="none"/>
        <vertAlign val="baseline"/>
        <sz val="10"/>
        <color theme="1"/>
        <name val="Arial"/>
        <scheme val="none"/>
      </font>
      <numFmt numFmtId="166" formatCode="#,##0.0"/>
      <fill>
        <patternFill patternType="solid">
          <fgColor indexed="64"/>
          <bgColor rgb="FFFFFFCC"/>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FFFF99"/>
      <color rgb="FFFFFFCC"/>
      <color rgb="FFFFCCFF"/>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itan\PARTAGES\Metiers\European%20Joint%20Programme\3%20-%20EJP1%20-%20First%20Wave\RD&amp;D\Version%20Juillet%202018\ROUTES%20budget_2018-06-2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euil2"/>
      <sheetName val="Feuil3"/>
      <sheetName val="Feuil4"/>
      <sheetName val="Feuil5"/>
    </sheetNames>
    <sheetDataSet>
      <sheetData sheetId="0" refreshError="1"/>
      <sheetData sheetId="1" refreshError="1"/>
      <sheetData sheetId="2" refreshError="1"/>
      <sheetData sheetId="3" refreshError="1"/>
    </sheetDataSet>
  </externalBook>
</externalLink>
</file>

<file path=xl/persons/person.xml><?xml version="1.0" encoding="utf-8"?>
<personList xmlns="http://schemas.microsoft.com/office/spreadsheetml/2018/threadedcomments" xmlns:x="http://schemas.openxmlformats.org/spreadsheetml/2006/main">
  <person displayName="Ivan Ivanov" id="{1615AF1F-166D-4ADA-BAE0-0A21F3B78BAB}" userId="S::ivec_tu-sofia.bg#ext#@vttgroup.onmicrosoft.com::9e368297-986b-41ef-b626-9c9f4de0bd43"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0000000}" name="Table4" displayName="Table4" ref="A1:BC299" totalsRowShown="0" headerRowDxfId="58" dataDxfId="56" headerRowBorderDxfId="57" tableBorderDxfId="55" headerRowCellStyle="Excel Built-in Normal">
  <autoFilter ref="A1:BC299" xr:uid="{00000000-0009-0000-0100-000004000000}"/>
  <tableColumns count="55">
    <tableColumn id="1" xr3:uid="{00000000-0010-0000-0000-000001000000}" name="Partner Acronym" dataDxfId="54" dataCellStyle="Excel Built-in Normal"/>
    <tableColumn id="3" xr3:uid="{00000000-0010-0000-0000-000003000000}" name="Partner Acronym2" dataDxfId="53"/>
    <tableColumn id="4" xr3:uid="{00000000-0010-0000-0000-000004000000}" name="Partner Acronym3" dataDxfId="52"/>
    <tableColumn id="5" xr3:uid="{00000000-0010-0000-0000-000005000000}" name="VTT" dataDxfId="51"/>
    <tableColumn id="6" xr3:uid="{00000000-0010-0000-0000-000006000000}" name="JRC" dataDxfId="50"/>
    <tableColumn id="7" xr3:uid="{00000000-0010-0000-0000-000007000000}" name="NNL" dataDxfId="49"/>
    <tableColumn id="8" xr3:uid="{00000000-0010-0000-0000-000008000000}" name="IMT-SUBATECH" dataDxfId="48"/>
    <tableColumn id="9" xr3:uid="{00000000-0010-0000-0000-000009000000}" name="CEA" dataDxfId="47"/>
    <tableColumn id="10" xr3:uid="{00000000-0010-0000-0000-00000A000000}" name="SCKCEN" dataDxfId="46"/>
    <tableColumn id="11" xr3:uid="{00000000-0010-0000-0000-00000B000000}" name="BAM" dataDxfId="45"/>
    <tableColumn id="12" xr3:uid="{00000000-0010-0000-0000-00000C000000}" name="Magic Instuments" dataDxfId="44"/>
    <tableColumn id="13" xr3:uid="{00000000-0010-0000-0000-00000D000000}" name="TUSofia" dataDxfId="43"/>
    <tableColumn id="14" xr3:uid="{00000000-0010-0000-0000-00000E000000}" name="CVUT (CTU)" dataDxfId="42"/>
    <tableColumn id="15" xr3:uid="{00000000-0010-0000-0000-00000F000000}" name="CVR (CVRez)" dataDxfId="41"/>
    <tableColumn id="16" xr3:uid="{00000000-0010-0000-0000-000010000000}" name="SÚRO" dataDxfId="40"/>
    <tableColumn id="17" xr3:uid="{00000000-0010-0000-0000-000011000000}" name="ÚJV Rez, a.s." dataDxfId="39"/>
    <tableColumn id="18" xr3:uid="{00000000-0010-0000-0000-000012000000}" name="Univ Helsinki" dataDxfId="38"/>
    <tableColumn id="19" xr3:uid="{00000000-0010-0000-0000-000013000000}" name="CNRS (Univ Paris)" dataDxfId="37"/>
    <tableColumn id="20" xr3:uid="{00000000-0010-0000-0000-000014000000}" name="EcoleCentrale de Lille" dataDxfId="36"/>
    <tableColumn id="21" xr3:uid="{00000000-0010-0000-0000-000015000000}" name="IRSN" dataDxfId="35"/>
    <tableColumn id="22" xr3:uid="{00000000-0010-0000-0000-000016000000}" name="ORANO CYCLE" dataDxfId="34"/>
    <tableColumn id="23" xr3:uid="{00000000-0010-0000-0000-000017000000}" name="FZJ" dataDxfId="33"/>
    <tableColumn id="24" xr3:uid="{00000000-0010-0000-0000-000018000000}" name="KIT" dataDxfId="32"/>
    <tableColumn id="25" xr3:uid="{00000000-0010-0000-0000-000019000000}" name="NCSR" dataDxfId="31"/>
    <tableColumn id="26" xr3:uid="{00000000-0010-0000-0000-00001A000000}" name="Isotoptech Zrt." dataDxfId="30"/>
    <tableColumn id="27" xr3:uid="{00000000-0010-0000-0000-00001B000000}" name="TS Enercon Ltd" dataDxfId="29"/>
    <tableColumn id="28" xr3:uid="{00000000-0010-0000-0000-00001C000000}" name="ANN (Ansaldo)" dataDxfId="28"/>
    <tableColumn id="29" xr3:uid="{00000000-0010-0000-0000-00001D000000}" name="ENEA" dataDxfId="27"/>
    <tableColumn id="30" xr3:uid="{00000000-0010-0000-0000-00001E000000}" name="INFN" dataDxfId="26"/>
    <tableColumn id="31" xr3:uid="{00000000-0010-0000-0000-00001F000000}" name="Nucleco" dataDxfId="25"/>
    <tableColumn id="32" xr3:uid="{00000000-0010-0000-0000-000020000000}" name="POLIMI" dataDxfId="24"/>
    <tableColumn id="33" xr3:uid="{00000000-0010-0000-0000-000021000000}" name="SOGIN" dataDxfId="23"/>
    <tableColumn id="34" xr3:uid="{00000000-0010-0000-0000-000022000000}" name="UNIPisa" dataDxfId="22"/>
    <tableColumn id="35" xr3:uid="{00000000-0010-0000-0000-000023000000}" name="FTMC" dataDxfId="21"/>
    <tableColumn id="36" xr3:uid="{00000000-0010-0000-0000-000024000000}" name="NRG" dataDxfId="20"/>
    <tableColumn id="37" xr3:uid="{00000000-0010-0000-0000-000025000000}" name="IFE" dataDxfId="19"/>
    <tableColumn id="38" xr3:uid="{00000000-0010-0000-0000-000026000000}" name="RATEN" dataDxfId="18"/>
    <tableColumn id="39" xr3:uid="{00000000-0010-0000-0000-000027000000}" name="AMPHOS 21" dataDxfId="17"/>
    <tableColumn id="40" xr3:uid="{00000000-0010-0000-0000-000028000000}" name="CIEMAT" dataDxfId="16"/>
    <tableColumn id="41" xr3:uid="{00000000-0010-0000-0000-000029000000}" name="CSIC" dataDxfId="15"/>
    <tableColumn id="42" xr3:uid="{00000000-0010-0000-0000-00002A000000}" name="ENRESA" dataDxfId="14"/>
    <tableColumn id="43" xr3:uid="{00000000-0010-0000-0000-00002B000000}" name="UAM" dataDxfId="13"/>
    <tableColumn id="44" xr3:uid="{00000000-0010-0000-0000-00002C000000}" name="PSI" dataDxfId="12"/>
    <tableColumn id="45" xr3:uid="{00000000-0010-0000-0000-00002D000000}" name="Galson Sciences" dataDxfId="11"/>
    <tableColumn id="46" xr3:uid="{00000000-0010-0000-0000-00002E000000}" name="MCM" dataDxfId="10"/>
    <tableColumn id="47" xr3:uid="{00000000-0010-0000-0000-00002F000000}" name="UoManchester" dataDxfId="9"/>
    <tableColumn id="48" xr3:uid="{00000000-0010-0000-0000-000030000000}" name="USFD (Univ Sheffield)" dataDxfId="8"/>
    <tableColumn id="49" xr3:uid="{00000000-0010-0000-0000-000031000000}" name="ISN NSU (Chuiko ISN NASU)" dataDxfId="7"/>
    <tableColumn id="50" xr3:uid="{00000000-0010-0000-0000-000032000000}" name="IGNS (SI IEG NASU)" dataDxfId="6"/>
    <tableColumn id="51" xr3:uid="{00000000-0010-0000-0000-000033000000}" name="Energorisk" dataDxfId="5"/>
    <tableColumn id="52" xr3:uid="{00000000-0010-0000-0000-000034000000}" name="KIPT" dataDxfId="4"/>
    <tableColumn id="53" xr3:uid="{00000000-0010-0000-0000-000035000000}" name="DMT" dataDxfId="3"/>
    <tableColumn id="54" xr3:uid="{00000000-0010-0000-0000-000036000000}" name="SORC" dataDxfId="2"/>
    <tableColumn id="55" xr3:uid="{00000000-0010-0000-0000-000037000000}" name="NN - XX unknown" dataDxfId="1"/>
    <tableColumn id="56" xr3:uid="{00000000-0010-0000-0000-000038000000}" name="NN/Training "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L297" dT="2019-09-02T10:35:46.76" personId="{1615AF1F-166D-4ADA-BAE0-0A21F3B78BAB}" id="{89C2371E-D396-4647-9E65-6008C71C750C}">
    <text xml:space="preserve">The EU fund for WP2 is 100 % and the total requested EC contribution for TUSofia ahould be 49,500 €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4.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60"/>
  <sheetViews>
    <sheetView workbookViewId="0">
      <selection activeCell="A8" sqref="A8"/>
    </sheetView>
  </sheetViews>
  <sheetFormatPr defaultColWidth="9.109375" defaultRowHeight="14.4" x14ac:dyDescent="0.25"/>
  <cols>
    <col min="1" max="1" width="9.109375" style="45"/>
    <col min="2" max="2" width="105.5546875" style="45" customWidth="1"/>
    <col min="3" max="16384" width="9.109375" style="45"/>
  </cols>
  <sheetData>
    <row r="1" spans="1:15" ht="30.05" customHeight="1" x14ac:dyDescent="0.25">
      <c r="A1" s="130" t="s">
        <v>0</v>
      </c>
      <c r="B1" s="130"/>
      <c r="C1" s="130"/>
      <c r="D1" s="130"/>
      <c r="E1" s="130"/>
      <c r="F1" s="130"/>
      <c r="G1" s="130"/>
      <c r="H1" s="130"/>
      <c r="I1" s="130"/>
      <c r="J1" s="130"/>
      <c r="K1" s="130"/>
      <c r="L1" s="130"/>
      <c r="M1" s="130"/>
      <c r="N1" s="130"/>
      <c r="O1" s="130"/>
    </row>
    <row r="3" spans="1:15" x14ac:dyDescent="0.25">
      <c r="A3" s="46" t="s">
        <v>1</v>
      </c>
    </row>
    <row r="4" spans="1:15" x14ac:dyDescent="0.25">
      <c r="A4" s="46"/>
    </row>
    <row r="5" spans="1:15" x14ac:dyDescent="0.25">
      <c r="A5" s="45" t="s">
        <v>2</v>
      </c>
    </row>
    <row r="7" spans="1:15" x14ac:dyDescent="0.25">
      <c r="A7" s="50" t="s">
        <v>3</v>
      </c>
    </row>
    <row r="9" spans="1:15" x14ac:dyDescent="0.25">
      <c r="B9" s="47" t="s">
        <v>4</v>
      </c>
    </row>
    <row r="10" spans="1:15" ht="18.8" customHeight="1" x14ac:dyDescent="0.25">
      <c r="A10" s="48" t="s">
        <v>5</v>
      </c>
      <c r="B10" s="49" t="s">
        <v>6</v>
      </c>
    </row>
    <row r="11" spans="1:15" x14ac:dyDescent="0.25">
      <c r="A11" s="48"/>
      <c r="B11" s="49" t="s">
        <v>7</v>
      </c>
    </row>
    <row r="12" spans="1:15" ht="18.8" customHeight="1" x14ac:dyDescent="0.25">
      <c r="A12" s="48" t="s">
        <v>8</v>
      </c>
      <c r="B12" s="49" t="s">
        <v>9</v>
      </c>
    </row>
    <row r="13" spans="1:15" x14ac:dyDescent="0.25">
      <c r="A13" s="50"/>
      <c r="B13" s="51" t="s">
        <v>10</v>
      </c>
    </row>
    <row r="14" spans="1:15" x14ac:dyDescent="0.25">
      <c r="A14" s="50"/>
      <c r="B14" s="51" t="s">
        <v>11</v>
      </c>
    </row>
    <row r="15" spans="1:15" x14ac:dyDescent="0.25">
      <c r="A15" s="50"/>
      <c r="B15" s="51" t="s">
        <v>12</v>
      </c>
    </row>
    <row r="16" spans="1:15" x14ac:dyDescent="0.25">
      <c r="A16" s="50"/>
      <c r="B16" s="51" t="s">
        <v>13</v>
      </c>
    </row>
    <row r="17" spans="1:2" x14ac:dyDescent="0.25">
      <c r="A17" s="50"/>
      <c r="B17" s="51" t="s">
        <v>14</v>
      </c>
    </row>
    <row r="18" spans="1:2" ht="18.8" customHeight="1" x14ac:dyDescent="0.25">
      <c r="A18" s="48" t="s">
        <v>15</v>
      </c>
      <c r="B18" s="49" t="s">
        <v>16</v>
      </c>
    </row>
    <row r="19" spans="1:2" x14ac:dyDescent="0.25">
      <c r="A19" s="48"/>
      <c r="B19" s="51" t="s">
        <v>17</v>
      </c>
    </row>
    <row r="20" spans="1:2" x14ac:dyDescent="0.25">
      <c r="A20" s="48"/>
      <c r="B20" s="51" t="s">
        <v>18</v>
      </c>
    </row>
    <row r="21" spans="1:2" ht="18.8" customHeight="1" x14ac:dyDescent="0.25">
      <c r="A21" s="48" t="s">
        <v>19</v>
      </c>
      <c r="B21" s="49" t="s">
        <v>20</v>
      </c>
    </row>
    <row r="22" spans="1:2" ht="18.8" customHeight="1" x14ac:dyDescent="0.25">
      <c r="A22" s="48" t="s">
        <v>21</v>
      </c>
      <c r="B22" s="52" t="s">
        <v>22</v>
      </c>
    </row>
    <row r="23" spans="1:2" x14ac:dyDescent="0.25">
      <c r="B23" s="52" t="s">
        <v>23</v>
      </c>
    </row>
    <row r="24" spans="1:2" x14ac:dyDescent="0.25">
      <c r="B24" s="49"/>
    </row>
    <row r="25" spans="1:2" x14ac:dyDescent="0.25">
      <c r="B25" s="53" t="s">
        <v>24</v>
      </c>
    </row>
    <row r="26" spans="1:2" x14ac:dyDescent="0.25">
      <c r="B26" s="54" t="s">
        <v>25</v>
      </c>
    </row>
    <row r="27" spans="1:2" x14ac:dyDescent="0.25">
      <c r="B27" s="58" t="s">
        <v>26</v>
      </c>
    </row>
    <row r="28" spans="1:2" x14ac:dyDescent="0.25">
      <c r="B28" s="51" t="s">
        <v>27</v>
      </c>
    </row>
    <row r="29" spans="1:2" x14ac:dyDescent="0.25">
      <c r="B29" s="55" t="s">
        <v>28</v>
      </c>
    </row>
    <row r="30" spans="1:2" x14ac:dyDescent="0.25">
      <c r="B30" s="55" t="s">
        <v>29</v>
      </c>
    </row>
    <row r="31" spans="1:2" x14ac:dyDescent="0.25">
      <c r="B31" s="55" t="s">
        <v>30</v>
      </c>
    </row>
    <row r="33" spans="2:2" x14ac:dyDescent="0.25">
      <c r="B33" s="56" t="s">
        <v>31</v>
      </c>
    </row>
    <row r="34" spans="2:2" x14ac:dyDescent="0.25">
      <c r="B34" s="54" t="s">
        <v>32</v>
      </c>
    </row>
    <row r="35" spans="2:2" x14ac:dyDescent="0.25">
      <c r="B35" s="45" t="s">
        <v>33</v>
      </c>
    </row>
    <row r="36" spans="2:2" x14ac:dyDescent="0.25">
      <c r="B36" s="51" t="s">
        <v>14</v>
      </c>
    </row>
    <row r="37" spans="2:2" x14ac:dyDescent="0.25">
      <c r="B37" s="55" t="s">
        <v>34</v>
      </c>
    </row>
    <row r="38" spans="2:2" x14ac:dyDescent="0.25">
      <c r="B38" s="55" t="s">
        <v>35</v>
      </c>
    </row>
    <row r="39" spans="2:2" x14ac:dyDescent="0.25">
      <c r="B39" s="55" t="s">
        <v>36</v>
      </c>
    </row>
    <row r="41" spans="2:2" x14ac:dyDescent="0.25">
      <c r="B41" s="61" t="s">
        <v>37</v>
      </c>
    </row>
    <row r="42" spans="2:2" x14ac:dyDescent="0.25">
      <c r="B42" s="57" t="s">
        <v>38</v>
      </c>
    </row>
    <row r="43" spans="2:2" x14ac:dyDescent="0.25">
      <c r="B43" s="57" t="s">
        <v>39</v>
      </c>
    </row>
    <row r="44" spans="2:2" x14ac:dyDescent="0.25">
      <c r="B44" s="57" t="s">
        <v>40</v>
      </c>
    </row>
    <row r="45" spans="2:2" x14ac:dyDescent="0.25">
      <c r="B45" s="57" t="s">
        <v>41</v>
      </c>
    </row>
    <row r="46" spans="2:2" x14ac:dyDescent="0.25">
      <c r="B46" s="57" t="s">
        <v>42</v>
      </c>
    </row>
    <row r="48" spans="2:2" x14ac:dyDescent="0.25">
      <c r="B48" s="60" t="s">
        <v>43</v>
      </c>
    </row>
    <row r="49" spans="2:10" x14ac:dyDescent="0.25">
      <c r="B49" s="50" t="s">
        <v>44</v>
      </c>
    </row>
    <row r="50" spans="2:10" s="50" customFormat="1" ht="18.8" customHeight="1" x14ac:dyDescent="0.25">
      <c r="B50" s="59" t="s">
        <v>45</v>
      </c>
    </row>
    <row r="51" spans="2:10" ht="52.45" customHeight="1" x14ac:dyDescent="0.25">
      <c r="B51" s="129" t="s">
        <v>46</v>
      </c>
      <c r="C51" s="129"/>
      <c r="D51" s="129"/>
      <c r="E51" s="129"/>
      <c r="F51" s="129"/>
      <c r="G51" s="129"/>
      <c r="H51" s="129"/>
      <c r="I51" s="129"/>
      <c r="J51" s="129"/>
    </row>
    <row r="52" spans="2:10" ht="48.7" customHeight="1" x14ac:dyDescent="0.25">
      <c r="B52" s="129" t="s">
        <v>47</v>
      </c>
      <c r="C52" s="129"/>
      <c r="D52" s="129"/>
      <c r="E52" s="129"/>
      <c r="F52" s="129"/>
      <c r="G52" s="129"/>
      <c r="H52" s="129"/>
      <c r="I52" s="129"/>
      <c r="J52" s="129"/>
    </row>
    <row r="53" spans="2:10" ht="50.25" customHeight="1" x14ac:dyDescent="0.25">
      <c r="B53" s="129" t="s">
        <v>48</v>
      </c>
      <c r="C53" s="129"/>
      <c r="D53" s="129"/>
      <c r="E53" s="129"/>
      <c r="F53" s="129"/>
      <c r="G53" s="129"/>
      <c r="H53" s="129"/>
      <c r="I53" s="129"/>
      <c r="J53" s="129"/>
    </row>
    <row r="54" spans="2:10" ht="69.849999999999994" customHeight="1" x14ac:dyDescent="0.25">
      <c r="B54" s="129" t="s">
        <v>49</v>
      </c>
      <c r="C54" s="129"/>
      <c r="D54" s="129"/>
      <c r="E54" s="129"/>
      <c r="F54" s="129"/>
      <c r="G54" s="129"/>
      <c r="H54" s="129"/>
      <c r="I54" s="129"/>
      <c r="J54" s="129"/>
    </row>
    <row r="55" spans="2:10" ht="84.7" customHeight="1" x14ac:dyDescent="0.25">
      <c r="B55" s="129" t="s">
        <v>50</v>
      </c>
      <c r="C55" s="129"/>
      <c r="D55" s="129"/>
      <c r="E55" s="129"/>
      <c r="F55" s="129"/>
      <c r="G55" s="129"/>
      <c r="H55" s="129"/>
      <c r="I55" s="129"/>
      <c r="J55" s="129"/>
    </row>
    <row r="56" spans="2:10" ht="49.5" customHeight="1" x14ac:dyDescent="0.25">
      <c r="B56" s="129" t="s">
        <v>51</v>
      </c>
      <c r="C56" s="129"/>
      <c r="D56" s="129"/>
      <c r="E56" s="129"/>
      <c r="F56" s="129"/>
      <c r="G56" s="129"/>
      <c r="H56" s="129"/>
      <c r="I56" s="129"/>
      <c r="J56" s="129"/>
    </row>
    <row r="57" spans="2:10" ht="29.3" customHeight="1" x14ac:dyDescent="0.25">
      <c r="B57" s="57" t="s">
        <v>52</v>
      </c>
    </row>
    <row r="58" spans="2:10" ht="38.200000000000003" customHeight="1" x14ac:dyDescent="0.25">
      <c r="B58" s="129" t="s">
        <v>53</v>
      </c>
      <c r="C58" s="129"/>
      <c r="D58" s="129"/>
      <c r="E58" s="129"/>
      <c r="F58" s="129"/>
      <c r="G58" s="129"/>
      <c r="H58" s="129"/>
      <c r="I58" s="129"/>
      <c r="J58" s="129"/>
    </row>
    <row r="59" spans="2:10" ht="38.200000000000003" customHeight="1" x14ac:dyDescent="0.25">
      <c r="B59" s="129" t="s">
        <v>54</v>
      </c>
      <c r="C59" s="129"/>
      <c r="D59" s="129"/>
      <c r="E59" s="129"/>
      <c r="F59" s="129"/>
      <c r="G59" s="129"/>
      <c r="H59" s="129"/>
      <c r="I59" s="129"/>
      <c r="J59" s="129"/>
    </row>
    <row r="60" spans="2:10" ht="38.200000000000003" customHeight="1" x14ac:dyDescent="0.25">
      <c r="B60" s="129" t="s">
        <v>55</v>
      </c>
      <c r="C60" s="129"/>
      <c r="D60" s="129"/>
      <c r="E60" s="129"/>
      <c r="F60" s="129"/>
      <c r="G60" s="129"/>
      <c r="H60" s="129"/>
      <c r="I60" s="129"/>
      <c r="J60" s="129"/>
    </row>
  </sheetData>
  <mergeCells count="10">
    <mergeCell ref="B56:J56"/>
    <mergeCell ref="B58:J58"/>
    <mergeCell ref="B59:J59"/>
    <mergeCell ref="B60:J60"/>
    <mergeCell ref="A1:O1"/>
    <mergeCell ref="B51:J51"/>
    <mergeCell ref="B52:J52"/>
    <mergeCell ref="B53:J53"/>
    <mergeCell ref="B54:J54"/>
    <mergeCell ref="B55:J55"/>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4935B0-36E5-4EC4-AF6D-6265887F98B1}">
  <dimension ref="A1:E12"/>
  <sheetViews>
    <sheetView workbookViewId="0">
      <selection activeCell="B5" sqref="B5"/>
    </sheetView>
  </sheetViews>
  <sheetFormatPr defaultRowHeight="15.05" x14ac:dyDescent="0.3"/>
  <cols>
    <col min="2" max="2" width="17" customWidth="1"/>
    <col min="4" max="5" width="10.88671875" bestFit="1" customWidth="1"/>
  </cols>
  <sheetData>
    <row r="1" spans="1:5" x14ac:dyDescent="0.3">
      <c r="A1">
        <v>70</v>
      </c>
      <c r="B1" t="s">
        <v>56</v>
      </c>
    </row>
    <row r="2" spans="1:5" x14ac:dyDescent="0.3">
      <c r="A2">
        <v>100</v>
      </c>
      <c r="B2" t="s">
        <v>57</v>
      </c>
    </row>
    <row r="3" spans="1:5" x14ac:dyDescent="0.3">
      <c r="A3">
        <v>800</v>
      </c>
      <c r="B3" t="s">
        <v>58</v>
      </c>
    </row>
    <row r="4" spans="1:5" x14ac:dyDescent="0.3">
      <c r="A4">
        <v>50</v>
      </c>
      <c r="B4" t="s">
        <v>59</v>
      </c>
    </row>
    <row r="5" spans="1:5" x14ac:dyDescent="0.3">
      <c r="A5">
        <v>500</v>
      </c>
      <c r="B5" t="s">
        <v>60</v>
      </c>
      <c r="C5" s="105" t="s">
        <v>61</v>
      </c>
      <c r="D5">
        <f>A1*5</f>
        <v>350</v>
      </c>
      <c r="E5" t="s">
        <v>62</v>
      </c>
    </row>
    <row r="6" spans="1:5" x14ac:dyDescent="0.3">
      <c r="D6">
        <f>A2*5</f>
        <v>500</v>
      </c>
      <c r="E6" t="s">
        <v>57</v>
      </c>
    </row>
    <row r="7" spans="1:5" x14ac:dyDescent="0.3">
      <c r="D7">
        <f>A3</f>
        <v>800</v>
      </c>
      <c r="E7" t="s">
        <v>58</v>
      </c>
    </row>
    <row r="8" spans="1:5" x14ac:dyDescent="0.3">
      <c r="D8">
        <f>A4</f>
        <v>50</v>
      </c>
      <c r="E8" t="s">
        <v>63</v>
      </c>
    </row>
    <row r="9" spans="1:5" x14ac:dyDescent="0.3">
      <c r="D9">
        <f>A5</f>
        <v>500</v>
      </c>
      <c r="E9" t="s">
        <v>64</v>
      </c>
    </row>
    <row r="10" spans="1:5" x14ac:dyDescent="0.3">
      <c r="D10" s="106">
        <f>SUM(D5:D9)</f>
        <v>2200</v>
      </c>
      <c r="E10" s="104"/>
    </row>
    <row r="11" spans="1:5" x14ac:dyDescent="0.3">
      <c r="E11" s="104"/>
    </row>
    <row r="12" spans="1:5" x14ac:dyDescent="0.3">
      <c r="D12" s="107">
        <f>D10-D9</f>
        <v>1700</v>
      </c>
    </row>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1F8FC0-210C-4E2A-AC96-11ACFA9927C0}">
  <dimension ref="A1:C30"/>
  <sheetViews>
    <sheetView tabSelected="1" workbookViewId="0">
      <selection activeCell="A13" sqref="A13:B13"/>
    </sheetView>
  </sheetViews>
  <sheetFormatPr defaultColWidth="9.109375" defaultRowHeight="15.05" x14ac:dyDescent="0.3"/>
  <cols>
    <col min="1" max="1" width="44.6640625" style="110" customWidth="1"/>
    <col min="2" max="2" width="22.44140625" style="111" customWidth="1"/>
    <col min="3" max="3" width="47.44140625" style="111" customWidth="1"/>
    <col min="4" max="16384" width="9.109375" style="111"/>
  </cols>
  <sheetData>
    <row r="1" spans="1:3" ht="21.8" customHeight="1" x14ac:dyDescent="0.3">
      <c r="A1" s="108" t="s">
        <v>65</v>
      </c>
      <c r="B1" s="133"/>
      <c r="C1" s="133"/>
    </row>
    <row r="2" spans="1:3" ht="21.8" customHeight="1" x14ac:dyDescent="0.3">
      <c r="A2" s="108" t="s">
        <v>66</v>
      </c>
      <c r="B2" s="122"/>
      <c r="C2" s="122"/>
    </row>
    <row r="3" spans="1:3" ht="21.8" customHeight="1" x14ac:dyDescent="0.3">
      <c r="A3" s="108" t="s">
        <v>67</v>
      </c>
      <c r="B3" s="133"/>
      <c r="C3" s="133"/>
    </row>
    <row r="5" spans="1:3" s="110" customFormat="1" ht="32.25" customHeight="1" x14ac:dyDescent="0.3">
      <c r="A5" s="109" t="s">
        <v>68</v>
      </c>
      <c r="B5" s="108" t="s">
        <v>69</v>
      </c>
      <c r="C5" s="108" t="s">
        <v>70</v>
      </c>
    </row>
    <row r="6" spans="1:3" ht="18" customHeight="1" x14ac:dyDescent="0.3">
      <c r="A6" s="112" t="s">
        <v>71</v>
      </c>
      <c r="B6" s="119"/>
      <c r="C6" s="115"/>
    </row>
    <row r="7" spans="1:3" ht="18" customHeight="1" x14ac:dyDescent="0.3">
      <c r="A7" s="112" t="s">
        <v>72</v>
      </c>
      <c r="B7" s="119"/>
      <c r="C7" s="115"/>
    </row>
    <row r="8" spans="1:3" ht="18" customHeight="1" x14ac:dyDescent="0.3">
      <c r="A8" s="112" t="s">
        <v>73</v>
      </c>
      <c r="B8" s="119"/>
      <c r="C8" s="115"/>
    </row>
    <row r="9" spans="1:3" ht="18" customHeight="1" x14ac:dyDescent="0.3">
      <c r="A9" s="112" t="s">
        <v>74</v>
      </c>
      <c r="B9" s="119"/>
      <c r="C9" s="115"/>
    </row>
    <row r="10" spans="1:3" ht="18" customHeight="1" x14ac:dyDescent="0.3">
      <c r="A10" s="112" t="s">
        <v>75</v>
      </c>
      <c r="B10" s="119"/>
      <c r="C10" s="115"/>
    </row>
    <row r="11" spans="1:3" ht="28.5" customHeight="1" x14ac:dyDescent="0.3">
      <c r="A11" s="109" t="s">
        <v>76</v>
      </c>
      <c r="B11" s="120">
        <f>SUM(B6:B10)</f>
        <v>0</v>
      </c>
      <c r="C11" s="121"/>
    </row>
    <row r="13" spans="1:3" ht="29.3" customHeight="1" x14ac:dyDescent="0.3">
      <c r="A13" s="131" t="s">
        <v>341</v>
      </c>
      <c r="B13" s="132"/>
      <c r="C13" s="126"/>
    </row>
    <row r="14" spans="1:3" ht="30.05" customHeight="1" x14ac:dyDescent="0.3">
      <c r="A14" s="131" t="s">
        <v>77</v>
      </c>
      <c r="B14" s="132"/>
      <c r="C14" s="126"/>
    </row>
    <row r="15" spans="1:3" ht="35.25" customHeight="1" x14ac:dyDescent="0.3">
      <c r="A15" s="131" t="s">
        <v>78</v>
      </c>
      <c r="B15" s="132"/>
      <c r="C15" s="126"/>
    </row>
    <row r="16" spans="1:3" x14ac:dyDescent="0.3">
      <c r="A16" s="111"/>
    </row>
    <row r="19" spans="1:3" x14ac:dyDescent="0.3">
      <c r="A19" s="123" t="s">
        <v>79</v>
      </c>
      <c r="B19" s="124"/>
      <c r="C19" s="125"/>
    </row>
    <row r="20" spans="1:3" x14ac:dyDescent="0.3">
      <c r="A20" s="113" t="s">
        <v>80</v>
      </c>
      <c r="C20" s="116"/>
    </row>
    <row r="21" spans="1:3" x14ac:dyDescent="0.3">
      <c r="A21" s="113" t="s">
        <v>81</v>
      </c>
      <c r="C21" s="116"/>
    </row>
    <row r="22" spans="1:3" x14ac:dyDescent="0.3">
      <c r="A22" s="113" t="s">
        <v>82</v>
      </c>
      <c r="C22" s="116"/>
    </row>
    <row r="23" spans="1:3" x14ac:dyDescent="0.3">
      <c r="A23" s="111"/>
    </row>
    <row r="24" spans="1:3" x14ac:dyDescent="0.3">
      <c r="A24" s="114" t="s">
        <v>340</v>
      </c>
      <c r="C24" s="116"/>
    </row>
    <row r="25" spans="1:3" x14ac:dyDescent="0.3">
      <c r="A25" s="127"/>
      <c r="C25" s="116"/>
    </row>
    <row r="26" spans="1:3" x14ac:dyDescent="0.3">
      <c r="A26" s="110" t="s">
        <v>83</v>
      </c>
      <c r="C26" s="116"/>
    </row>
    <row r="27" spans="1:3" x14ac:dyDescent="0.3">
      <c r="A27" s="128"/>
      <c r="B27" s="117"/>
      <c r="C27" s="118"/>
    </row>
    <row r="28" spans="1:3" x14ac:dyDescent="0.3">
      <c r="A28" s="111"/>
    </row>
    <row r="30" spans="1:3" x14ac:dyDescent="0.3">
      <c r="A30" s="111"/>
    </row>
  </sheetData>
  <mergeCells count="5">
    <mergeCell ref="A13:B13"/>
    <mergeCell ref="A14:B14"/>
    <mergeCell ref="A15:B15"/>
    <mergeCell ref="B1:C1"/>
    <mergeCell ref="B3:C3"/>
  </mergeCells>
  <dataValidations count="1">
    <dataValidation type="list" errorStyle="warning" allowBlank="1" showInputMessage="1" showErrorMessage="1" errorTitle="Please select..." promptTitle="Please select..." prompt="Select the option best describing your situation" sqref="C13:C15" xr:uid="{56177710-67B5-40DA-99A0-DAB7086B91DA}">
      <formula1>", Yes, No"</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FFFF00"/>
  </sheetPr>
  <dimension ref="A1:BU302"/>
  <sheetViews>
    <sheetView zoomScale="70" zoomScaleNormal="70" workbookViewId="0">
      <pane xSplit="3" ySplit="1" topLeftCell="D2" activePane="bottomRight" state="frozen"/>
      <selection pane="topRight" activeCell="E1" sqref="E1"/>
      <selection pane="bottomLeft" activeCell="A5" sqref="A5"/>
      <selection pane="bottomRight" activeCell="M7" sqref="M7"/>
    </sheetView>
  </sheetViews>
  <sheetFormatPr defaultColWidth="11.44140625" defaultRowHeight="14.4" x14ac:dyDescent="0.3"/>
  <cols>
    <col min="1" max="1" width="13.6640625" style="7" customWidth="1"/>
    <col min="2" max="2" width="83.109375" style="96" customWidth="1"/>
    <col min="3" max="3" width="20.109375" style="36" customWidth="1"/>
    <col min="4" max="8" width="12.88671875" style="1" customWidth="1"/>
    <col min="9" max="9" width="13.44140625" style="1" customWidth="1"/>
    <col min="10" max="10" width="13" style="1" customWidth="1"/>
    <col min="11" max="18" width="13.44140625" style="1" customWidth="1"/>
    <col min="19" max="19" width="13.88671875" style="1" customWidth="1"/>
    <col min="20" max="20" width="13.44140625" style="1" customWidth="1"/>
    <col min="21" max="29" width="13.88671875" style="1" customWidth="1"/>
    <col min="30" max="30" width="13.44140625" style="1" customWidth="1"/>
    <col min="31" max="39" width="13.88671875" style="1" customWidth="1"/>
    <col min="40" max="40" width="13.44140625" style="1" customWidth="1"/>
    <col min="41" max="49" width="13.88671875" style="1" customWidth="1"/>
    <col min="50" max="50" width="13.44140625" style="1" customWidth="1"/>
    <col min="51" max="55" width="13.88671875" style="1" customWidth="1"/>
    <col min="56" max="16384" width="11.44140625" style="1"/>
  </cols>
  <sheetData>
    <row r="1" spans="1:57" s="2" customFormat="1" ht="31.5" customHeight="1" x14ac:dyDescent="0.3">
      <c r="A1" s="98" t="s">
        <v>84</v>
      </c>
      <c r="B1" s="98" t="s">
        <v>85</v>
      </c>
      <c r="C1" s="98" t="s">
        <v>86</v>
      </c>
      <c r="D1" s="98" t="s">
        <v>87</v>
      </c>
      <c r="E1" s="98" t="s">
        <v>88</v>
      </c>
      <c r="F1" s="98" t="s">
        <v>89</v>
      </c>
      <c r="G1" s="98" t="s">
        <v>90</v>
      </c>
      <c r="H1" s="98" t="s">
        <v>91</v>
      </c>
      <c r="I1" s="98" t="s">
        <v>92</v>
      </c>
      <c r="J1" s="98" t="s">
        <v>93</v>
      </c>
      <c r="K1" s="98" t="s">
        <v>94</v>
      </c>
      <c r="L1" s="98" t="s">
        <v>95</v>
      </c>
      <c r="M1" s="98" t="s">
        <v>96</v>
      </c>
      <c r="N1" s="98" t="s">
        <v>97</v>
      </c>
      <c r="O1" s="98" t="s">
        <v>98</v>
      </c>
      <c r="P1" s="98" t="s">
        <v>99</v>
      </c>
      <c r="Q1" s="98" t="s">
        <v>100</v>
      </c>
      <c r="R1" s="98" t="s">
        <v>101</v>
      </c>
      <c r="S1" s="98" t="s">
        <v>102</v>
      </c>
      <c r="T1" s="98" t="s">
        <v>103</v>
      </c>
      <c r="U1" s="98" t="s">
        <v>104</v>
      </c>
      <c r="V1" s="98" t="s">
        <v>105</v>
      </c>
      <c r="W1" s="98" t="s">
        <v>106</v>
      </c>
      <c r="X1" s="98" t="s">
        <v>107</v>
      </c>
      <c r="Y1" s="98" t="s">
        <v>108</v>
      </c>
      <c r="Z1" s="98" t="s">
        <v>109</v>
      </c>
      <c r="AA1" s="98" t="s">
        <v>110</v>
      </c>
      <c r="AB1" s="98" t="s">
        <v>111</v>
      </c>
      <c r="AC1" s="98" t="s">
        <v>112</v>
      </c>
      <c r="AD1" s="98" t="s">
        <v>113</v>
      </c>
      <c r="AE1" s="98" t="s">
        <v>114</v>
      </c>
      <c r="AF1" s="98" t="s">
        <v>115</v>
      </c>
      <c r="AG1" s="98" t="s">
        <v>116</v>
      </c>
      <c r="AH1" s="98" t="s">
        <v>117</v>
      </c>
      <c r="AI1" s="98" t="s">
        <v>118</v>
      </c>
      <c r="AJ1" s="98" t="s">
        <v>119</v>
      </c>
      <c r="AK1" s="98" t="s">
        <v>120</v>
      </c>
      <c r="AL1" s="98" t="s">
        <v>121</v>
      </c>
      <c r="AM1" s="98" t="s">
        <v>122</v>
      </c>
      <c r="AN1" s="98" t="s">
        <v>123</v>
      </c>
      <c r="AO1" s="98" t="s">
        <v>124</v>
      </c>
      <c r="AP1" s="98" t="s">
        <v>125</v>
      </c>
      <c r="AQ1" s="98" t="s">
        <v>126</v>
      </c>
      <c r="AR1" s="98" t="s">
        <v>127</v>
      </c>
      <c r="AS1" s="98" t="s">
        <v>128</v>
      </c>
      <c r="AT1" s="98" t="s">
        <v>129</v>
      </c>
      <c r="AU1" s="98" t="s">
        <v>130</v>
      </c>
      <c r="AV1" s="98" t="s">
        <v>131</v>
      </c>
      <c r="AW1" s="98" t="s">
        <v>132</v>
      </c>
      <c r="AX1" s="98" t="s">
        <v>133</v>
      </c>
      <c r="AY1" s="98" t="s">
        <v>134</v>
      </c>
      <c r="AZ1" s="98" t="s">
        <v>135</v>
      </c>
      <c r="BA1" s="98" t="s">
        <v>136</v>
      </c>
      <c r="BB1" s="98" t="s">
        <v>137</v>
      </c>
      <c r="BC1" s="98" t="s">
        <v>138</v>
      </c>
      <c r="BD1" s="9"/>
      <c r="BE1" s="9"/>
    </row>
    <row r="2" spans="1:57" s="4" customFormat="1" ht="26.3" customHeight="1" x14ac:dyDescent="0.3">
      <c r="A2" s="81" t="s">
        <v>139</v>
      </c>
      <c r="B2" s="82" t="s">
        <v>140</v>
      </c>
      <c r="C2" s="83"/>
      <c r="D2" s="25">
        <v>9113</v>
      </c>
      <c r="E2" s="25">
        <v>11694</v>
      </c>
      <c r="F2" s="25">
        <v>12334</v>
      </c>
      <c r="G2" s="25">
        <v>8250</v>
      </c>
      <c r="H2" s="25">
        <v>10348</v>
      </c>
      <c r="I2" s="25">
        <v>11000</v>
      </c>
      <c r="J2" s="25">
        <v>6400</v>
      </c>
      <c r="K2" s="25"/>
      <c r="L2" s="25"/>
      <c r="M2" s="25"/>
      <c r="N2" s="25"/>
      <c r="O2" s="25"/>
      <c r="P2" s="25"/>
      <c r="Q2" s="25"/>
      <c r="R2" s="25"/>
      <c r="S2" s="25"/>
      <c r="T2" s="25"/>
      <c r="U2" s="25"/>
      <c r="V2" s="25"/>
      <c r="W2" s="25"/>
      <c r="X2" s="25"/>
      <c r="Y2" s="25"/>
      <c r="Z2" s="25"/>
      <c r="AA2" s="25"/>
      <c r="AB2" s="25"/>
      <c r="AC2" s="25"/>
      <c r="AD2" s="25"/>
      <c r="AE2" s="25"/>
      <c r="AF2" s="25"/>
      <c r="AG2" s="25"/>
      <c r="AH2" s="25"/>
      <c r="AI2" s="25"/>
      <c r="AJ2" s="25"/>
      <c r="AK2" s="25"/>
      <c r="AL2" s="25"/>
      <c r="AM2" s="25"/>
      <c r="AN2" s="25"/>
      <c r="AO2" s="25"/>
      <c r="AP2" s="25"/>
      <c r="AQ2" s="25"/>
      <c r="AR2" s="25"/>
      <c r="AS2" s="25"/>
      <c r="AT2" s="25"/>
      <c r="AU2" s="25"/>
      <c r="AV2" s="25"/>
      <c r="AW2" s="25"/>
      <c r="AX2" s="25"/>
      <c r="AY2" s="25"/>
      <c r="AZ2" s="25"/>
      <c r="BA2" s="25"/>
      <c r="BB2" s="25"/>
      <c r="BC2" s="25"/>
      <c r="BD2" s="9"/>
      <c r="BE2" s="9"/>
    </row>
    <row r="3" spans="1:57" s="4" customFormat="1" ht="23.95" customHeight="1" x14ac:dyDescent="0.3">
      <c r="A3" s="81" t="s">
        <v>139</v>
      </c>
      <c r="B3" s="18" t="s">
        <v>139</v>
      </c>
      <c r="C3" s="102" t="s">
        <v>141</v>
      </c>
      <c r="D3" s="3" t="s">
        <v>142</v>
      </c>
      <c r="E3" s="3" t="s">
        <v>142</v>
      </c>
      <c r="F3" s="3" t="s">
        <v>142</v>
      </c>
      <c r="G3" s="3" t="s">
        <v>142</v>
      </c>
      <c r="H3" s="3" t="s">
        <v>142</v>
      </c>
      <c r="I3" s="3" t="s">
        <v>142</v>
      </c>
      <c r="J3" s="3" t="s">
        <v>142</v>
      </c>
      <c r="K3" s="3" t="s">
        <v>142</v>
      </c>
      <c r="L3" s="3" t="s">
        <v>142</v>
      </c>
      <c r="M3" s="3" t="s">
        <v>142</v>
      </c>
      <c r="N3" s="3" t="s">
        <v>142</v>
      </c>
      <c r="O3" s="3" t="s">
        <v>142</v>
      </c>
      <c r="P3" s="3" t="s">
        <v>142</v>
      </c>
      <c r="Q3" s="3" t="s">
        <v>142</v>
      </c>
      <c r="R3" s="3" t="s">
        <v>142</v>
      </c>
      <c r="S3" s="3" t="s">
        <v>142</v>
      </c>
      <c r="T3" s="3" t="s">
        <v>142</v>
      </c>
      <c r="U3" s="3" t="s">
        <v>142</v>
      </c>
      <c r="V3" s="3" t="s">
        <v>142</v>
      </c>
      <c r="W3" s="3" t="s">
        <v>142</v>
      </c>
      <c r="X3" s="3" t="s">
        <v>142</v>
      </c>
      <c r="Y3" s="3" t="s">
        <v>142</v>
      </c>
      <c r="Z3" s="3" t="s">
        <v>142</v>
      </c>
      <c r="AA3" s="3" t="s">
        <v>142</v>
      </c>
      <c r="AB3" s="3" t="s">
        <v>142</v>
      </c>
      <c r="AC3" s="3" t="s">
        <v>142</v>
      </c>
      <c r="AD3" s="3" t="s">
        <v>142</v>
      </c>
      <c r="AE3" s="3" t="s">
        <v>142</v>
      </c>
      <c r="AF3" s="3" t="s">
        <v>142</v>
      </c>
      <c r="AG3" s="3" t="s">
        <v>142</v>
      </c>
      <c r="AH3" s="3" t="s">
        <v>142</v>
      </c>
      <c r="AI3" s="3" t="s">
        <v>142</v>
      </c>
      <c r="AJ3" s="3" t="s">
        <v>142</v>
      </c>
      <c r="AK3" s="3" t="s">
        <v>142</v>
      </c>
      <c r="AL3" s="3" t="s">
        <v>142</v>
      </c>
      <c r="AM3" s="3" t="s">
        <v>142</v>
      </c>
      <c r="AN3" s="3" t="s">
        <v>142</v>
      </c>
      <c r="AO3" s="3" t="s">
        <v>142</v>
      </c>
      <c r="AP3" s="3" t="s">
        <v>142</v>
      </c>
      <c r="AQ3" s="3" t="s">
        <v>142</v>
      </c>
      <c r="AR3" s="3" t="s">
        <v>142</v>
      </c>
      <c r="AS3" s="3" t="s">
        <v>142</v>
      </c>
      <c r="AT3" s="3" t="s">
        <v>142</v>
      </c>
      <c r="AU3" s="3" t="s">
        <v>142</v>
      </c>
      <c r="AV3" s="3" t="s">
        <v>142</v>
      </c>
      <c r="AW3" s="3" t="s">
        <v>142</v>
      </c>
      <c r="AX3" s="3" t="s">
        <v>142</v>
      </c>
      <c r="AY3" s="3" t="s">
        <v>142</v>
      </c>
      <c r="AZ3" s="3" t="s">
        <v>142</v>
      </c>
      <c r="BA3" s="3" t="s">
        <v>142</v>
      </c>
      <c r="BB3" s="3" t="s">
        <v>142</v>
      </c>
      <c r="BC3" s="3" t="s">
        <v>142</v>
      </c>
      <c r="BD3" s="1"/>
      <c r="BE3" s="1"/>
    </row>
    <row r="4" spans="1:57" s="4" customFormat="1" ht="23.95" customHeight="1" x14ac:dyDescent="0.3">
      <c r="A4" s="81" t="s">
        <v>139</v>
      </c>
      <c r="B4" s="37" t="s">
        <v>143</v>
      </c>
      <c r="C4" s="38">
        <f>C5+C6+C7+C8</f>
        <v>16</v>
      </c>
      <c r="D4" s="84"/>
      <c r="E4" s="85"/>
      <c r="F4" s="85"/>
      <c r="G4" s="85"/>
      <c r="H4" s="85"/>
      <c r="I4" s="85"/>
      <c r="J4" s="85"/>
      <c r="K4" s="85"/>
      <c r="L4" s="85"/>
      <c r="M4" s="85"/>
      <c r="N4" s="85"/>
      <c r="O4" s="85"/>
      <c r="P4" s="85"/>
      <c r="Q4" s="85"/>
      <c r="R4" s="85"/>
      <c r="S4" s="85"/>
      <c r="T4" s="85"/>
      <c r="U4" s="85"/>
      <c r="V4" s="85"/>
      <c r="W4" s="85"/>
      <c r="X4" s="85"/>
      <c r="Y4" s="85"/>
      <c r="Z4" s="85"/>
      <c r="AA4" s="85"/>
      <c r="AB4" s="85"/>
      <c r="AC4" s="85"/>
      <c r="AD4" s="85"/>
      <c r="AE4" s="85"/>
      <c r="AF4" s="85"/>
      <c r="AG4" s="85"/>
      <c r="AH4" s="85"/>
      <c r="AI4" s="85"/>
      <c r="AJ4" s="85"/>
      <c r="AK4" s="85"/>
      <c r="AL4" s="85"/>
      <c r="AM4" s="85"/>
      <c r="AN4" s="85"/>
      <c r="AO4" s="85"/>
      <c r="AP4" s="85"/>
      <c r="AQ4" s="85"/>
      <c r="AR4" s="85"/>
      <c r="AS4" s="85"/>
      <c r="AT4" s="85"/>
      <c r="AU4" s="85"/>
      <c r="AV4" s="85"/>
      <c r="AW4" s="85"/>
      <c r="AX4" s="85"/>
      <c r="AY4" s="85"/>
      <c r="AZ4" s="85"/>
      <c r="BA4" s="85"/>
      <c r="BB4" s="85"/>
      <c r="BC4" s="85"/>
      <c r="BD4" s="1"/>
      <c r="BE4" s="1"/>
    </row>
    <row r="5" spans="1:57" s="4" customFormat="1" ht="23.95" customHeight="1" x14ac:dyDescent="0.3">
      <c r="A5" s="81" t="s">
        <v>139</v>
      </c>
      <c r="B5" s="39" t="s">
        <v>144</v>
      </c>
      <c r="C5" s="102">
        <f>SUM(D4:BC4)</f>
        <v>0</v>
      </c>
      <c r="D5" s="32">
        <v>4</v>
      </c>
      <c r="E5" s="32"/>
      <c r="F5" s="32"/>
      <c r="G5" s="32"/>
      <c r="H5" s="32"/>
      <c r="I5" s="32"/>
      <c r="J5" s="32"/>
      <c r="K5" s="32"/>
      <c r="L5" s="32"/>
      <c r="M5" s="32"/>
      <c r="N5" s="32"/>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32"/>
      <c r="BC5" s="32"/>
      <c r="BD5" s="1"/>
      <c r="BE5" s="1"/>
    </row>
    <row r="6" spans="1:57" s="4" customFormat="1" ht="23.95" customHeight="1" x14ac:dyDescent="0.3">
      <c r="A6" s="81" t="s">
        <v>139</v>
      </c>
      <c r="B6" s="39" t="s">
        <v>145</v>
      </c>
      <c r="C6" s="102">
        <f>SUM(D5:BC5)</f>
        <v>4</v>
      </c>
      <c r="D6" s="32">
        <v>6</v>
      </c>
      <c r="E6" s="32"/>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1"/>
      <c r="BE6" s="1"/>
    </row>
    <row r="7" spans="1:57" s="4" customFormat="1" ht="23.95" customHeight="1" x14ac:dyDescent="0.3">
      <c r="A7" s="81" t="s">
        <v>139</v>
      </c>
      <c r="B7" s="39" t="s">
        <v>146</v>
      </c>
      <c r="C7" s="102">
        <f>SUM(D6:BC6)</f>
        <v>6</v>
      </c>
      <c r="D7" s="32">
        <v>6</v>
      </c>
      <c r="E7" s="32"/>
      <c r="F7" s="32"/>
      <c r="G7" s="32"/>
      <c r="H7" s="32"/>
      <c r="I7" s="32"/>
      <c r="J7" s="32"/>
      <c r="K7" s="32"/>
      <c r="L7" s="32"/>
      <c r="M7" s="32"/>
      <c r="N7" s="32"/>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1"/>
      <c r="BE7" s="1"/>
    </row>
    <row r="8" spans="1:57" s="4" customFormat="1" ht="23.95" customHeight="1" x14ac:dyDescent="0.3">
      <c r="A8" s="81" t="s">
        <v>139</v>
      </c>
      <c r="B8" s="39" t="s">
        <v>147</v>
      </c>
      <c r="C8" s="102">
        <f>SUM(D7:BC7)</f>
        <v>6</v>
      </c>
      <c r="D8" s="32">
        <v>4</v>
      </c>
      <c r="E8" s="32">
        <v>1</v>
      </c>
      <c r="F8" s="32">
        <v>2</v>
      </c>
      <c r="G8" s="32">
        <v>2</v>
      </c>
      <c r="H8" s="32">
        <v>2</v>
      </c>
      <c r="I8" s="32">
        <v>2</v>
      </c>
      <c r="J8" s="32">
        <v>2</v>
      </c>
      <c r="K8" s="32"/>
      <c r="L8" s="32"/>
      <c r="M8" s="32"/>
      <c r="N8" s="32"/>
      <c r="O8" s="32"/>
      <c r="P8" s="32"/>
      <c r="Q8" s="32"/>
      <c r="R8" s="32"/>
      <c r="S8" s="32"/>
      <c r="T8" s="32"/>
      <c r="U8" s="32"/>
      <c r="V8" s="32"/>
      <c r="W8" s="32"/>
      <c r="X8" s="32"/>
      <c r="Y8" s="32"/>
      <c r="Z8" s="32"/>
      <c r="AA8" s="32"/>
      <c r="AB8" s="32"/>
      <c r="AC8" s="32"/>
      <c r="AD8" s="32"/>
      <c r="AE8" s="32"/>
      <c r="AF8" s="32"/>
      <c r="AG8" s="32"/>
      <c r="AH8" s="32"/>
      <c r="AI8" s="32"/>
      <c r="AJ8" s="32"/>
      <c r="AK8" s="32"/>
      <c r="AL8" s="32"/>
      <c r="AM8" s="32"/>
      <c r="AN8" s="32"/>
      <c r="AO8" s="32"/>
      <c r="AP8" s="32"/>
      <c r="AQ8" s="32"/>
      <c r="AR8" s="32"/>
      <c r="AS8" s="32"/>
      <c r="AT8" s="32"/>
      <c r="AU8" s="32"/>
      <c r="AV8" s="32"/>
      <c r="AW8" s="32"/>
      <c r="AX8" s="32"/>
      <c r="AY8" s="32"/>
      <c r="AZ8" s="32"/>
      <c r="BA8" s="32"/>
      <c r="BB8" s="32"/>
      <c r="BC8" s="32"/>
      <c r="BD8" s="1"/>
      <c r="BE8" s="1"/>
    </row>
    <row r="9" spans="1:57" s="4" customFormat="1" ht="23.95" customHeight="1" x14ac:dyDescent="0.3">
      <c r="A9" s="81" t="s">
        <v>139</v>
      </c>
      <c r="B9" s="37" t="s">
        <v>148</v>
      </c>
      <c r="C9" s="38">
        <f>C10+C11</f>
        <v>25</v>
      </c>
      <c r="D9" s="86"/>
      <c r="E9" s="87"/>
      <c r="F9" s="87"/>
      <c r="G9" s="87"/>
      <c r="H9" s="87"/>
      <c r="I9" s="87"/>
      <c r="J9" s="87"/>
      <c r="K9" s="87"/>
      <c r="L9" s="87"/>
      <c r="M9" s="87"/>
      <c r="N9" s="87"/>
      <c r="O9" s="87"/>
      <c r="P9" s="87"/>
      <c r="Q9" s="87"/>
      <c r="R9" s="87"/>
      <c r="S9" s="87"/>
      <c r="T9" s="87"/>
      <c r="U9" s="87"/>
      <c r="V9" s="87"/>
      <c r="W9" s="87"/>
      <c r="X9" s="87"/>
      <c r="Y9" s="87"/>
      <c r="Z9" s="87"/>
      <c r="AA9" s="87"/>
      <c r="AB9" s="87"/>
      <c r="AC9" s="87"/>
      <c r="AD9" s="87"/>
      <c r="AE9" s="87"/>
      <c r="AF9" s="87"/>
      <c r="AG9" s="87"/>
      <c r="AH9" s="87"/>
      <c r="AI9" s="87"/>
      <c r="AJ9" s="87"/>
      <c r="AK9" s="87"/>
      <c r="AL9" s="87"/>
      <c r="AM9" s="87"/>
      <c r="AN9" s="87"/>
      <c r="AO9" s="87"/>
      <c r="AP9" s="87"/>
      <c r="AQ9" s="87"/>
      <c r="AR9" s="87"/>
      <c r="AS9" s="87"/>
      <c r="AT9" s="87"/>
      <c r="AU9" s="87"/>
      <c r="AV9" s="87"/>
      <c r="AW9" s="87"/>
      <c r="AX9" s="87"/>
      <c r="AY9" s="87"/>
      <c r="AZ9" s="87"/>
      <c r="BA9" s="87"/>
      <c r="BB9" s="87"/>
      <c r="BC9" s="87"/>
      <c r="BD9" s="1"/>
      <c r="BE9" s="1"/>
    </row>
    <row r="10" spans="1:57" s="4" customFormat="1" ht="23.95" customHeight="1" x14ac:dyDescent="0.3">
      <c r="A10" s="81" t="s">
        <v>139</v>
      </c>
      <c r="B10" s="39" t="s">
        <v>149</v>
      </c>
      <c r="C10" s="102">
        <f>SUM(D9:BC9)</f>
        <v>0</v>
      </c>
      <c r="D10" s="32">
        <v>8</v>
      </c>
      <c r="E10" s="32">
        <v>2</v>
      </c>
      <c r="F10" s="32">
        <v>3</v>
      </c>
      <c r="G10" s="32">
        <v>3</v>
      </c>
      <c r="H10" s="32">
        <v>3</v>
      </c>
      <c r="I10" s="32">
        <v>3</v>
      </c>
      <c r="J10" s="32">
        <v>3</v>
      </c>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32"/>
      <c r="BC10" s="32"/>
      <c r="BD10" s="1"/>
      <c r="BE10" s="1"/>
    </row>
    <row r="11" spans="1:57" s="4" customFormat="1" ht="23.95" customHeight="1" x14ac:dyDescent="0.3">
      <c r="A11" s="81" t="s">
        <v>139</v>
      </c>
      <c r="B11" s="39" t="s">
        <v>150</v>
      </c>
      <c r="C11" s="102">
        <f>SUM(D10:BC10)</f>
        <v>25</v>
      </c>
      <c r="D11" s="32">
        <v>12</v>
      </c>
      <c r="E11" s="32">
        <v>1</v>
      </c>
      <c r="F11" s="32">
        <v>3</v>
      </c>
      <c r="G11" s="32">
        <v>3</v>
      </c>
      <c r="H11" s="32">
        <v>3</v>
      </c>
      <c r="I11" s="32">
        <v>3</v>
      </c>
      <c r="J11" s="32">
        <v>3</v>
      </c>
      <c r="K11" s="32"/>
      <c r="L11" s="32"/>
      <c r="M11" s="32"/>
      <c r="N11" s="32"/>
      <c r="O11" s="32"/>
      <c r="P11" s="32"/>
      <c r="Q11" s="32"/>
      <c r="R11" s="32"/>
      <c r="S11" s="32"/>
      <c r="T11" s="32"/>
      <c r="U11" s="32"/>
      <c r="V11" s="32"/>
      <c r="W11" s="32"/>
      <c r="X11" s="32"/>
      <c r="Y11" s="32"/>
      <c r="Z11" s="32"/>
      <c r="AA11" s="32"/>
      <c r="AB11" s="32"/>
      <c r="AC11" s="32"/>
      <c r="AD11" s="32"/>
      <c r="AE11" s="32"/>
      <c r="AF11" s="32"/>
      <c r="AG11" s="32"/>
      <c r="AH11" s="32"/>
      <c r="AI11" s="32"/>
      <c r="AJ11" s="32"/>
      <c r="AK11" s="32"/>
      <c r="AL11" s="32"/>
      <c r="AM11" s="32"/>
      <c r="AN11" s="32"/>
      <c r="AO11" s="32"/>
      <c r="AP11" s="32"/>
      <c r="AQ11" s="32"/>
      <c r="AR11" s="32"/>
      <c r="AS11" s="32"/>
      <c r="AT11" s="32"/>
      <c r="AU11" s="32"/>
      <c r="AV11" s="32"/>
      <c r="AW11" s="32"/>
      <c r="AX11" s="32"/>
      <c r="AY11" s="32"/>
      <c r="AZ11" s="32"/>
      <c r="BA11" s="32"/>
      <c r="BB11" s="32"/>
      <c r="BC11" s="32"/>
      <c r="BD11" s="1"/>
      <c r="BE11" s="1"/>
    </row>
    <row r="12" spans="1:57" s="4" customFormat="1" ht="23.95" customHeight="1" x14ac:dyDescent="0.3">
      <c r="A12" s="81" t="s">
        <v>139</v>
      </c>
      <c r="B12" s="37" t="s">
        <v>151</v>
      </c>
      <c r="C12" s="38">
        <f>C13+C14+C15</f>
        <v>12</v>
      </c>
      <c r="D12" s="86"/>
      <c r="E12" s="87"/>
      <c r="F12" s="87"/>
      <c r="G12" s="87"/>
      <c r="H12" s="87"/>
      <c r="I12" s="87"/>
      <c r="J12" s="87"/>
      <c r="K12" s="87"/>
      <c r="L12" s="87"/>
      <c r="M12" s="87"/>
      <c r="N12" s="87"/>
      <c r="O12" s="87"/>
      <c r="P12" s="87"/>
      <c r="Q12" s="87"/>
      <c r="R12" s="87"/>
      <c r="S12" s="87"/>
      <c r="T12" s="87"/>
      <c r="U12" s="87"/>
      <c r="V12" s="87"/>
      <c r="W12" s="87"/>
      <c r="X12" s="87"/>
      <c r="Y12" s="87"/>
      <c r="Z12" s="87"/>
      <c r="AA12" s="87"/>
      <c r="AB12" s="87"/>
      <c r="AC12" s="87"/>
      <c r="AD12" s="87"/>
      <c r="AE12" s="87"/>
      <c r="AF12" s="87"/>
      <c r="AG12" s="87"/>
      <c r="AH12" s="87"/>
      <c r="AI12" s="87"/>
      <c r="AJ12" s="87"/>
      <c r="AK12" s="87"/>
      <c r="AL12" s="87"/>
      <c r="AM12" s="87"/>
      <c r="AN12" s="87"/>
      <c r="AO12" s="87"/>
      <c r="AP12" s="87"/>
      <c r="AQ12" s="87"/>
      <c r="AR12" s="87"/>
      <c r="AS12" s="87"/>
      <c r="AT12" s="87"/>
      <c r="AU12" s="87"/>
      <c r="AV12" s="87"/>
      <c r="AW12" s="87"/>
      <c r="AX12" s="87"/>
      <c r="AY12" s="87"/>
      <c r="AZ12" s="87"/>
      <c r="BA12" s="87"/>
      <c r="BB12" s="87"/>
      <c r="BC12" s="87"/>
      <c r="BD12" s="1"/>
      <c r="BE12" s="1"/>
    </row>
    <row r="13" spans="1:57" s="4" customFormat="1" ht="23.95" customHeight="1" x14ac:dyDescent="0.3">
      <c r="A13" s="81" t="s">
        <v>139</v>
      </c>
      <c r="B13" s="39" t="s">
        <v>152</v>
      </c>
      <c r="C13" s="102">
        <f>SUM(D12:BC12)</f>
        <v>0</v>
      </c>
      <c r="D13" s="32">
        <v>0</v>
      </c>
      <c r="E13" s="32">
        <v>1</v>
      </c>
      <c r="F13" s="32">
        <v>1</v>
      </c>
      <c r="G13" s="32">
        <v>1</v>
      </c>
      <c r="H13" s="32">
        <v>1</v>
      </c>
      <c r="I13" s="32">
        <v>1</v>
      </c>
      <c r="J13" s="32">
        <v>1</v>
      </c>
      <c r="K13" s="32"/>
      <c r="L13" s="32"/>
      <c r="M13" s="32"/>
      <c r="N13" s="32"/>
      <c r="O13" s="32"/>
      <c r="P13" s="32"/>
      <c r="Q13" s="32"/>
      <c r="R13" s="32"/>
      <c r="S13" s="32"/>
      <c r="T13" s="32"/>
      <c r="U13" s="32"/>
      <c r="V13" s="32"/>
      <c r="W13" s="32"/>
      <c r="X13" s="32"/>
      <c r="Y13" s="32"/>
      <c r="Z13" s="32"/>
      <c r="AA13" s="32"/>
      <c r="AB13" s="32"/>
      <c r="AC13" s="32"/>
      <c r="AD13" s="32"/>
      <c r="AE13" s="32"/>
      <c r="AF13" s="32"/>
      <c r="AG13" s="32"/>
      <c r="AH13" s="32"/>
      <c r="AI13" s="32"/>
      <c r="AJ13" s="32"/>
      <c r="AK13" s="32"/>
      <c r="AL13" s="32"/>
      <c r="AM13" s="32"/>
      <c r="AN13" s="32"/>
      <c r="AO13" s="32"/>
      <c r="AP13" s="32"/>
      <c r="AQ13" s="32"/>
      <c r="AR13" s="32"/>
      <c r="AS13" s="32"/>
      <c r="AT13" s="32"/>
      <c r="AU13" s="32"/>
      <c r="AV13" s="32"/>
      <c r="AW13" s="32"/>
      <c r="AX13" s="32"/>
      <c r="AY13" s="32"/>
      <c r="AZ13" s="32"/>
      <c r="BA13" s="32"/>
      <c r="BB13" s="32"/>
      <c r="BC13" s="32"/>
      <c r="BD13" s="1"/>
      <c r="BE13" s="1"/>
    </row>
    <row r="14" spans="1:57" s="4" customFormat="1" ht="23.95" customHeight="1" x14ac:dyDescent="0.3">
      <c r="A14" s="81" t="s">
        <v>139</v>
      </c>
      <c r="B14" s="39" t="s">
        <v>153</v>
      </c>
      <c r="C14" s="102">
        <f>SUM(D13:BC13)</f>
        <v>6</v>
      </c>
      <c r="D14" s="32">
        <v>6</v>
      </c>
      <c r="E14" s="32"/>
      <c r="F14" s="32"/>
      <c r="G14" s="32"/>
      <c r="H14" s="32"/>
      <c r="I14" s="32"/>
      <c r="J14" s="32"/>
      <c r="K14" s="32"/>
      <c r="L14" s="32"/>
      <c r="M14" s="32"/>
      <c r="N14" s="32"/>
      <c r="O14" s="32"/>
      <c r="P14" s="32"/>
      <c r="Q14" s="32"/>
      <c r="R14" s="32"/>
      <c r="S14" s="32"/>
      <c r="T14" s="32"/>
      <c r="U14" s="32"/>
      <c r="V14" s="32"/>
      <c r="W14" s="32"/>
      <c r="X14" s="32"/>
      <c r="Y14" s="32"/>
      <c r="Z14" s="32"/>
      <c r="AA14" s="32"/>
      <c r="AB14" s="32"/>
      <c r="AC14" s="32"/>
      <c r="AD14" s="32"/>
      <c r="AE14" s="32"/>
      <c r="AF14" s="32"/>
      <c r="AG14" s="32"/>
      <c r="AH14" s="32"/>
      <c r="AI14" s="32"/>
      <c r="AJ14" s="32"/>
      <c r="AK14" s="32"/>
      <c r="AL14" s="32"/>
      <c r="AM14" s="32"/>
      <c r="AN14" s="32"/>
      <c r="AO14" s="32"/>
      <c r="AP14" s="32"/>
      <c r="AQ14" s="32"/>
      <c r="AR14" s="32"/>
      <c r="AS14" s="32"/>
      <c r="AT14" s="32"/>
      <c r="AU14" s="32"/>
      <c r="AV14" s="32"/>
      <c r="AW14" s="32"/>
      <c r="AX14" s="32"/>
      <c r="AY14" s="32"/>
      <c r="AZ14" s="32"/>
      <c r="BA14" s="32"/>
      <c r="BB14" s="32"/>
      <c r="BC14" s="32"/>
      <c r="BD14" s="1"/>
      <c r="BE14" s="1"/>
    </row>
    <row r="15" spans="1:57" s="4" customFormat="1" ht="23.95" customHeight="1" x14ac:dyDescent="0.3">
      <c r="A15" s="81" t="s">
        <v>139</v>
      </c>
      <c r="B15" s="39" t="s">
        <v>154</v>
      </c>
      <c r="C15" s="102">
        <f>SUM(D14:BC14)</f>
        <v>6</v>
      </c>
      <c r="D15" s="32">
        <v>1</v>
      </c>
      <c r="E15" s="32"/>
      <c r="F15" s="32"/>
      <c r="G15" s="32"/>
      <c r="H15" s="32"/>
      <c r="I15" s="32"/>
      <c r="J15" s="32"/>
      <c r="K15" s="32"/>
      <c r="L15" s="32"/>
      <c r="M15" s="32"/>
      <c r="N15" s="32"/>
      <c r="O15" s="32"/>
      <c r="P15" s="32"/>
      <c r="Q15" s="32"/>
      <c r="R15" s="32"/>
      <c r="S15" s="32"/>
      <c r="T15" s="32"/>
      <c r="U15" s="32"/>
      <c r="V15" s="32"/>
      <c r="W15" s="32"/>
      <c r="X15" s="32"/>
      <c r="Y15" s="32"/>
      <c r="Z15" s="32"/>
      <c r="AA15" s="32"/>
      <c r="AB15" s="32"/>
      <c r="AC15" s="32"/>
      <c r="AD15" s="32"/>
      <c r="AE15" s="32"/>
      <c r="AF15" s="32"/>
      <c r="AG15" s="32"/>
      <c r="AH15" s="32"/>
      <c r="AI15" s="32"/>
      <c r="AJ15" s="32"/>
      <c r="AK15" s="32"/>
      <c r="AL15" s="32"/>
      <c r="AM15" s="32"/>
      <c r="AN15" s="32"/>
      <c r="AO15" s="32"/>
      <c r="AP15" s="32"/>
      <c r="AQ15" s="32"/>
      <c r="AR15" s="32"/>
      <c r="AS15" s="32"/>
      <c r="AT15" s="32"/>
      <c r="AU15" s="32"/>
      <c r="AV15" s="32"/>
      <c r="AW15" s="32"/>
      <c r="AX15" s="32"/>
      <c r="AY15" s="32"/>
      <c r="AZ15" s="32"/>
      <c r="BA15" s="32"/>
      <c r="BB15" s="32"/>
      <c r="BC15" s="32"/>
      <c r="BD15" s="1"/>
      <c r="BE15" s="1"/>
    </row>
    <row r="16" spans="1:57" s="4" customFormat="1" ht="23.95" customHeight="1" x14ac:dyDescent="0.3">
      <c r="A16" s="81" t="s">
        <v>139</v>
      </c>
      <c r="B16" s="37" t="s">
        <v>155</v>
      </c>
      <c r="C16" s="38">
        <f>C17+C18+C19</f>
        <v>13.5</v>
      </c>
      <c r="D16" s="86"/>
      <c r="E16" s="87"/>
      <c r="F16" s="87"/>
      <c r="G16" s="87"/>
      <c r="H16" s="87"/>
      <c r="I16" s="87"/>
      <c r="J16" s="87"/>
      <c r="K16" s="87"/>
      <c r="L16" s="87"/>
      <c r="M16" s="87"/>
      <c r="N16" s="87"/>
      <c r="O16" s="87"/>
      <c r="P16" s="87"/>
      <c r="Q16" s="87"/>
      <c r="R16" s="87"/>
      <c r="S16" s="87"/>
      <c r="T16" s="87"/>
      <c r="U16" s="87"/>
      <c r="V16" s="87"/>
      <c r="W16" s="87"/>
      <c r="X16" s="87"/>
      <c r="Y16" s="87"/>
      <c r="Z16" s="87"/>
      <c r="AA16" s="87"/>
      <c r="AB16" s="87"/>
      <c r="AC16" s="87"/>
      <c r="AD16" s="87"/>
      <c r="AE16" s="87"/>
      <c r="AF16" s="87"/>
      <c r="AG16" s="87"/>
      <c r="AH16" s="87"/>
      <c r="AI16" s="87"/>
      <c r="AJ16" s="87"/>
      <c r="AK16" s="87"/>
      <c r="AL16" s="87"/>
      <c r="AM16" s="87"/>
      <c r="AN16" s="87"/>
      <c r="AO16" s="87"/>
      <c r="AP16" s="87"/>
      <c r="AQ16" s="87"/>
      <c r="AR16" s="87"/>
      <c r="AS16" s="87"/>
      <c r="AT16" s="87"/>
      <c r="AU16" s="87"/>
      <c r="AV16" s="87"/>
      <c r="AW16" s="87"/>
      <c r="AX16" s="87"/>
      <c r="AY16" s="87"/>
      <c r="AZ16" s="87"/>
      <c r="BA16" s="87"/>
      <c r="BB16" s="87"/>
      <c r="BC16" s="87"/>
      <c r="BD16" s="1"/>
      <c r="BE16" s="1"/>
    </row>
    <row r="17" spans="1:57" s="4" customFormat="1" ht="23.95" customHeight="1" x14ac:dyDescent="0.3">
      <c r="A17" s="81" t="s">
        <v>139</v>
      </c>
      <c r="B17" s="39" t="s">
        <v>156</v>
      </c>
      <c r="C17" s="102">
        <f>SUM(D16:BC16)</f>
        <v>0</v>
      </c>
      <c r="D17" s="32">
        <v>6</v>
      </c>
      <c r="E17" s="32">
        <v>0.5</v>
      </c>
      <c r="F17" s="32">
        <v>1</v>
      </c>
      <c r="G17" s="32">
        <v>1</v>
      </c>
      <c r="H17" s="32">
        <v>1</v>
      </c>
      <c r="I17" s="32">
        <v>1</v>
      </c>
      <c r="J17" s="32">
        <v>1</v>
      </c>
      <c r="K17" s="32"/>
      <c r="L17" s="32"/>
      <c r="M17" s="32"/>
      <c r="N17" s="32"/>
      <c r="O17" s="32"/>
      <c r="P17" s="32"/>
      <c r="Q17" s="32"/>
      <c r="R17" s="32"/>
      <c r="S17" s="32"/>
      <c r="T17" s="32"/>
      <c r="U17" s="32"/>
      <c r="V17" s="32"/>
      <c r="W17" s="32"/>
      <c r="X17" s="32"/>
      <c r="Y17" s="32"/>
      <c r="Z17" s="32"/>
      <c r="AA17" s="32"/>
      <c r="AB17" s="32"/>
      <c r="AC17" s="32"/>
      <c r="AD17" s="32"/>
      <c r="AE17" s="32"/>
      <c r="AF17" s="32"/>
      <c r="AG17" s="32"/>
      <c r="AH17" s="32"/>
      <c r="AI17" s="32"/>
      <c r="AJ17" s="32"/>
      <c r="AK17" s="32"/>
      <c r="AL17" s="32"/>
      <c r="AM17" s="32"/>
      <c r="AN17" s="32"/>
      <c r="AO17" s="32"/>
      <c r="AP17" s="32"/>
      <c r="AQ17" s="32"/>
      <c r="AR17" s="32"/>
      <c r="AS17" s="32"/>
      <c r="AT17" s="32"/>
      <c r="AU17" s="32"/>
      <c r="AV17" s="32"/>
      <c r="AW17" s="32"/>
      <c r="AX17" s="32"/>
      <c r="AY17" s="32"/>
      <c r="AZ17" s="32"/>
      <c r="BA17" s="32"/>
      <c r="BB17" s="32"/>
      <c r="BC17" s="32"/>
      <c r="BD17" s="1"/>
      <c r="BE17" s="1"/>
    </row>
    <row r="18" spans="1:57" s="4" customFormat="1" ht="23.95" customHeight="1" x14ac:dyDescent="0.3">
      <c r="A18" s="81" t="s">
        <v>139</v>
      </c>
      <c r="B18" s="39" t="s">
        <v>157</v>
      </c>
      <c r="C18" s="102">
        <f>SUM(D17:BC17)</f>
        <v>11.5</v>
      </c>
      <c r="D18" s="32">
        <v>2</v>
      </c>
      <c r="E18" s="32"/>
      <c r="F18" s="32"/>
      <c r="G18" s="32"/>
      <c r="H18" s="32"/>
      <c r="I18" s="32"/>
      <c r="J18" s="32"/>
      <c r="K18" s="32"/>
      <c r="L18" s="32"/>
      <c r="M18" s="32"/>
      <c r="N18" s="32"/>
      <c r="O18" s="32"/>
      <c r="P18" s="32"/>
      <c r="Q18" s="32"/>
      <c r="R18" s="32"/>
      <c r="S18" s="32"/>
      <c r="T18" s="32"/>
      <c r="U18" s="32"/>
      <c r="V18" s="32"/>
      <c r="W18" s="32"/>
      <c r="X18" s="32"/>
      <c r="Y18" s="32"/>
      <c r="Z18" s="32"/>
      <c r="AA18" s="32"/>
      <c r="AB18" s="32"/>
      <c r="AC18" s="32"/>
      <c r="AD18" s="32"/>
      <c r="AE18" s="32"/>
      <c r="AF18" s="32"/>
      <c r="AG18" s="32"/>
      <c r="AH18" s="32"/>
      <c r="AI18" s="32"/>
      <c r="AJ18" s="32"/>
      <c r="AK18" s="32"/>
      <c r="AL18" s="32"/>
      <c r="AM18" s="32"/>
      <c r="AN18" s="32"/>
      <c r="AO18" s="32"/>
      <c r="AP18" s="32"/>
      <c r="AQ18" s="32"/>
      <c r="AR18" s="32"/>
      <c r="AS18" s="32"/>
      <c r="AT18" s="32"/>
      <c r="AU18" s="32"/>
      <c r="AV18" s="32"/>
      <c r="AW18" s="32"/>
      <c r="AX18" s="32"/>
      <c r="AY18" s="32"/>
      <c r="AZ18" s="32"/>
      <c r="BA18" s="32"/>
      <c r="BB18" s="32"/>
      <c r="BC18" s="32"/>
      <c r="BD18" s="1"/>
      <c r="BE18" s="1"/>
    </row>
    <row r="19" spans="1:57" s="4" customFormat="1" ht="23.95" customHeight="1" x14ac:dyDescent="0.3">
      <c r="A19" s="81" t="s">
        <v>139</v>
      </c>
      <c r="B19" s="39" t="s">
        <v>158</v>
      </c>
      <c r="C19" s="102">
        <f>SUM(D18:BC18)</f>
        <v>2</v>
      </c>
      <c r="D19" s="32">
        <v>4</v>
      </c>
      <c r="E19" s="32">
        <v>0.5</v>
      </c>
      <c r="F19" s="32">
        <v>0.5</v>
      </c>
      <c r="G19" s="32">
        <v>0.5</v>
      </c>
      <c r="H19" s="32">
        <v>0.5</v>
      </c>
      <c r="I19" s="32">
        <v>0.5</v>
      </c>
      <c r="J19" s="32">
        <v>0.5</v>
      </c>
      <c r="K19" s="32"/>
      <c r="L19" s="32"/>
      <c r="M19" s="32"/>
      <c r="N19" s="32"/>
      <c r="O19" s="32"/>
      <c r="P19" s="32"/>
      <c r="Q19" s="32"/>
      <c r="R19" s="32"/>
      <c r="S19" s="32"/>
      <c r="T19" s="32"/>
      <c r="U19" s="32"/>
      <c r="V19" s="32"/>
      <c r="W19" s="32"/>
      <c r="X19" s="32"/>
      <c r="Y19" s="32"/>
      <c r="Z19" s="32"/>
      <c r="AA19" s="32"/>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1"/>
      <c r="BE19" s="1"/>
    </row>
    <row r="20" spans="1:57" s="4" customFormat="1" ht="23.95" customHeight="1" x14ac:dyDescent="0.3">
      <c r="A20" s="81" t="s">
        <v>139</v>
      </c>
      <c r="B20" s="37" t="s">
        <v>159</v>
      </c>
      <c r="C20" s="38">
        <f>C21+C22</f>
        <v>5</v>
      </c>
      <c r="D20" s="86"/>
      <c r="E20" s="87"/>
      <c r="F20" s="87"/>
      <c r="G20" s="87"/>
      <c r="H20" s="87"/>
      <c r="I20" s="87"/>
      <c r="J20" s="87"/>
      <c r="K20" s="87"/>
      <c r="L20" s="87"/>
      <c r="M20" s="87"/>
      <c r="N20" s="87"/>
      <c r="O20" s="87"/>
      <c r="P20" s="87"/>
      <c r="Q20" s="87"/>
      <c r="R20" s="87"/>
      <c r="S20" s="87"/>
      <c r="T20" s="87"/>
      <c r="U20" s="87"/>
      <c r="V20" s="87"/>
      <c r="W20" s="87"/>
      <c r="X20" s="87"/>
      <c r="Y20" s="87"/>
      <c r="Z20" s="87"/>
      <c r="AA20" s="87"/>
      <c r="AB20" s="87"/>
      <c r="AC20" s="87"/>
      <c r="AD20" s="87"/>
      <c r="AE20" s="87"/>
      <c r="AF20" s="87"/>
      <c r="AG20" s="87"/>
      <c r="AH20" s="87"/>
      <c r="AI20" s="87"/>
      <c r="AJ20" s="87"/>
      <c r="AK20" s="87"/>
      <c r="AL20" s="87"/>
      <c r="AM20" s="87"/>
      <c r="AN20" s="87"/>
      <c r="AO20" s="87"/>
      <c r="AP20" s="87"/>
      <c r="AQ20" s="87"/>
      <c r="AR20" s="87"/>
      <c r="AS20" s="87"/>
      <c r="AT20" s="87"/>
      <c r="AU20" s="87"/>
      <c r="AV20" s="87"/>
      <c r="AW20" s="87"/>
      <c r="AX20" s="87"/>
      <c r="AY20" s="87"/>
      <c r="AZ20" s="87"/>
      <c r="BA20" s="87"/>
      <c r="BB20" s="87"/>
      <c r="BC20" s="87"/>
      <c r="BD20" s="1"/>
      <c r="BE20" s="1"/>
    </row>
    <row r="21" spans="1:57" s="4" customFormat="1" ht="23.95" customHeight="1" x14ac:dyDescent="0.3">
      <c r="A21" s="81" t="s">
        <v>139</v>
      </c>
      <c r="B21" s="39" t="s">
        <v>160</v>
      </c>
      <c r="C21" s="102">
        <f>SUM(D20:BC20)</f>
        <v>0</v>
      </c>
      <c r="D21" s="32">
        <v>2</v>
      </c>
      <c r="E21" s="32">
        <v>0.5</v>
      </c>
      <c r="F21" s="32">
        <v>0.5</v>
      </c>
      <c r="G21" s="32">
        <v>0.5</v>
      </c>
      <c r="H21" s="32">
        <v>0.5</v>
      </c>
      <c r="I21" s="32">
        <v>0.5</v>
      </c>
      <c r="J21" s="32">
        <v>0.5</v>
      </c>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32"/>
      <c r="AY21" s="32"/>
      <c r="AZ21" s="32"/>
      <c r="BA21" s="32"/>
      <c r="BB21" s="32"/>
      <c r="BC21" s="32"/>
      <c r="BD21" s="1"/>
      <c r="BE21" s="1"/>
    </row>
    <row r="22" spans="1:57" s="30" customFormat="1" ht="23.95" customHeight="1" x14ac:dyDescent="0.3">
      <c r="A22" s="81" t="s">
        <v>139</v>
      </c>
      <c r="B22" s="40" t="s">
        <v>161</v>
      </c>
      <c r="C22" s="102">
        <f>SUM(D21:BC21)</f>
        <v>5</v>
      </c>
      <c r="D22" s="32">
        <v>7</v>
      </c>
      <c r="E22" s="32">
        <v>1</v>
      </c>
      <c r="F22" s="32">
        <v>2</v>
      </c>
      <c r="G22" s="32">
        <v>2</v>
      </c>
      <c r="H22" s="32">
        <v>2</v>
      </c>
      <c r="I22" s="32">
        <v>2</v>
      </c>
      <c r="J22" s="32">
        <v>2</v>
      </c>
      <c r="K22" s="32"/>
      <c r="L22" s="32"/>
      <c r="M22" s="32"/>
      <c r="N22" s="32"/>
      <c r="O22" s="32"/>
      <c r="P22" s="32"/>
      <c r="Q22" s="32"/>
      <c r="R22" s="32"/>
      <c r="S22" s="32"/>
      <c r="T22" s="32"/>
      <c r="U22" s="32"/>
      <c r="V22" s="32"/>
      <c r="W22" s="32"/>
      <c r="X22" s="32"/>
      <c r="Y22" s="32"/>
      <c r="Z22" s="32"/>
      <c r="AA22" s="32"/>
      <c r="AB22" s="32"/>
      <c r="AC22" s="32"/>
      <c r="AD22" s="32"/>
      <c r="AE22" s="32"/>
      <c r="AF22" s="32"/>
      <c r="AG22" s="32"/>
      <c r="AH22" s="32"/>
      <c r="AI22" s="32"/>
      <c r="AJ22" s="32"/>
      <c r="AK22" s="32"/>
      <c r="AL22" s="32"/>
      <c r="AM22" s="32"/>
      <c r="AN22" s="32"/>
      <c r="AO22" s="32"/>
      <c r="AP22" s="32"/>
      <c r="AQ22" s="32"/>
      <c r="AR22" s="32"/>
      <c r="AS22" s="32"/>
      <c r="AT22" s="32"/>
      <c r="AU22" s="32"/>
      <c r="AV22" s="32"/>
      <c r="AW22" s="32"/>
      <c r="AX22" s="32"/>
      <c r="AY22" s="32"/>
      <c r="AZ22" s="32"/>
      <c r="BA22" s="32"/>
      <c r="BB22" s="32"/>
      <c r="BC22" s="32"/>
      <c r="BD22" s="29"/>
      <c r="BE22" s="29"/>
    </row>
    <row r="23" spans="1:57" s="6" customFormat="1" ht="23.95" customHeight="1" x14ac:dyDescent="0.3">
      <c r="A23" s="81" t="s">
        <v>139</v>
      </c>
      <c r="B23" s="28" t="s">
        <v>162</v>
      </c>
      <c r="C23" s="41">
        <f>C4+C9+C12+C16+C20</f>
        <v>71.5</v>
      </c>
      <c r="D23" s="42">
        <f t="shared" ref="D23:AI23" si="0">D5+D6+D7+D8+D11+D10+D13+D14+D15+D17+D18+D19+D21+D22</f>
        <v>68</v>
      </c>
      <c r="E23" s="42">
        <f t="shared" si="0"/>
        <v>7.5</v>
      </c>
      <c r="F23" s="42">
        <f t="shared" si="0"/>
        <v>13</v>
      </c>
      <c r="G23" s="42">
        <f t="shared" si="0"/>
        <v>13</v>
      </c>
      <c r="H23" s="42">
        <f t="shared" si="0"/>
        <v>13</v>
      </c>
      <c r="I23" s="42">
        <f t="shared" si="0"/>
        <v>13</v>
      </c>
      <c r="J23" s="42">
        <f t="shared" si="0"/>
        <v>13</v>
      </c>
      <c r="K23" s="42">
        <f t="shared" si="0"/>
        <v>0</v>
      </c>
      <c r="L23" s="42">
        <f t="shared" si="0"/>
        <v>0</v>
      </c>
      <c r="M23" s="42">
        <f t="shared" si="0"/>
        <v>0</v>
      </c>
      <c r="N23" s="42">
        <f t="shared" si="0"/>
        <v>0</v>
      </c>
      <c r="O23" s="42">
        <f t="shared" si="0"/>
        <v>0</v>
      </c>
      <c r="P23" s="42">
        <f t="shared" si="0"/>
        <v>0</v>
      </c>
      <c r="Q23" s="42">
        <f t="shared" si="0"/>
        <v>0</v>
      </c>
      <c r="R23" s="42">
        <f t="shared" si="0"/>
        <v>0</v>
      </c>
      <c r="S23" s="42">
        <f t="shared" si="0"/>
        <v>0</v>
      </c>
      <c r="T23" s="42">
        <f t="shared" si="0"/>
        <v>0</v>
      </c>
      <c r="U23" s="42">
        <f t="shared" si="0"/>
        <v>0</v>
      </c>
      <c r="V23" s="42">
        <f t="shared" si="0"/>
        <v>0</v>
      </c>
      <c r="W23" s="42">
        <f t="shared" si="0"/>
        <v>0</v>
      </c>
      <c r="X23" s="42">
        <f t="shared" si="0"/>
        <v>0</v>
      </c>
      <c r="Y23" s="42">
        <f t="shared" si="0"/>
        <v>0</v>
      </c>
      <c r="Z23" s="42">
        <f t="shared" si="0"/>
        <v>0</v>
      </c>
      <c r="AA23" s="42">
        <f t="shared" si="0"/>
        <v>0</v>
      </c>
      <c r="AB23" s="42">
        <f t="shared" si="0"/>
        <v>0</v>
      </c>
      <c r="AC23" s="42">
        <f t="shared" si="0"/>
        <v>0</v>
      </c>
      <c r="AD23" s="42">
        <f t="shared" si="0"/>
        <v>0</v>
      </c>
      <c r="AE23" s="42">
        <f t="shared" si="0"/>
        <v>0</v>
      </c>
      <c r="AF23" s="42">
        <f t="shared" si="0"/>
        <v>0</v>
      </c>
      <c r="AG23" s="42">
        <f t="shared" si="0"/>
        <v>0</v>
      </c>
      <c r="AH23" s="42">
        <f t="shared" si="0"/>
        <v>0</v>
      </c>
      <c r="AI23" s="42">
        <f t="shared" si="0"/>
        <v>0</v>
      </c>
      <c r="AJ23" s="42">
        <f t="shared" ref="AJ23:BC23" si="1">AJ5+AJ6+AJ7+AJ8+AJ11+AJ10+AJ13+AJ14+AJ15+AJ17+AJ18+AJ19+AJ21+AJ22</f>
        <v>0</v>
      </c>
      <c r="AK23" s="42">
        <f t="shared" si="1"/>
        <v>0</v>
      </c>
      <c r="AL23" s="42">
        <f t="shared" si="1"/>
        <v>0</v>
      </c>
      <c r="AM23" s="42">
        <f t="shared" si="1"/>
        <v>0</v>
      </c>
      <c r="AN23" s="42">
        <f t="shared" si="1"/>
        <v>0</v>
      </c>
      <c r="AO23" s="42">
        <f t="shared" si="1"/>
        <v>0</v>
      </c>
      <c r="AP23" s="42">
        <f t="shared" si="1"/>
        <v>0</v>
      </c>
      <c r="AQ23" s="42">
        <f t="shared" si="1"/>
        <v>0</v>
      </c>
      <c r="AR23" s="42">
        <f t="shared" si="1"/>
        <v>0</v>
      </c>
      <c r="AS23" s="42">
        <f t="shared" si="1"/>
        <v>0</v>
      </c>
      <c r="AT23" s="42">
        <f t="shared" si="1"/>
        <v>0</v>
      </c>
      <c r="AU23" s="42">
        <f t="shared" si="1"/>
        <v>0</v>
      </c>
      <c r="AV23" s="42">
        <f t="shared" si="1"/>
        <v>0</v>
      </c>
      <c r="AW23" s="42">
        <f t="shared" si="1"/>
        <v>0</v>
      </c>
      <c r="AX23" s="42">
        <f t="shared" si="1"/>
        <v>0</v>
      </c>
      <c r="AY23" s="42">
        <f t="shared" si="1"/>
        <v>0</v>
      </c>
      <c r="AZ23" s="42">
        <f t="shared" si="1"/>
        <v>0</v>
      </c>
      <c r="BA23" s="42">
        <f t="shared" si="1"/>
        <v>0</v>
      </c>
      <c r="BB23" s="42">
        <f t="shared" si="1"/>
        <v>0</v>
      </c>
      <c r="BC23" s="42">
        <f t="shared" si="1"/>
        <v>0</v>
      </c>
      <c r="BD23" s="10"/>
      <c r="BE23" s="10"/>
    </row>
    <row r="24" spans="1:57" s="4" customFormat="1" ht="23.95" customHeight="1" x14ac:dyDescent="0.3">
      <c r="A24" s="81" t="s">
        <v>139</v>
      </c>
      <c r="B24" s="11" t="s">
        <v>163</v>
      </c>
      <c r="C24" s="43">
        <f t="shared" ref="C24:C34" si="2">SUM(D23:BC23)</f>
        <v>140.5</v>
      </c>
      <c r="D24" s="44">
        <f t="shared" ref="D24:AI24" si="3">D23*D2</f>
        <v>619684</v>
      </c>
      <c r="E24" s="44">
        <f t="shared" si="3"/>
        <v>87705</v>
      </c>
      <c r="F24" s="44">
        <f t="shared" si="3"/>
        <v>160342</v>
      </c>
      <c r="G24" s="44">
        <f t="shared" si="3"/>
        <v>107250</v>
      </c>
      <c r="H24" s="44">
        <f t="shared" si="3"/>
        <v>134524</v>
      </c>
      <c r="I24" s="44">
        <f t="shared" si="3"/>
        <v>143000</v>
      </c>
      <c r="J24" s="44">
        <f t="shared" si="3"/>
        <v>83200</v>
      </c>
      <c r="K24" s="44">
        <f t="shared" si="3"/>
        <v>0</v>
      </c>
      <c r="L24" s="44">
        <f t="shared" si="3"/>
        <v>0</v>
      </c>
      <c r="M24" s="44">
        <f t="shared" si="3"/>
        <v>0</v>
      </c>
      <c r="N24" s="44">
        <f t="shared" si="3"/>
        <v>0</v>
      </c>
      <c r="O24" s="44">
        <f t="shared" si="3"/>
        <v>0</v>
      </c>
      <c r="P24" s="44">
        <f t="shared" si="3"/>
        <v>0</v>
      </c>
      <c r="Q24" s="44">
        <f t="shared" si="3"/>
        <v>0</v>
      </c>
      <c r="R24" s="44">
        <f t="shared" si="3"/>
        <v>0</v>
      </c>
      <c r="S24" s="44">
        <f t="shared" si="3"/>
        <v>0</v>
      </c>
      <c r="T24" s="44">
        <f t="shared" si="3"/>
        <v>0</v>
      </c>
      <c r="U24" s="44">
        <f t="shared" si="3"/>
        <v>0</v>
      </c>
      <c r="V24" s="44">
        <f t="shared" si="3"/>
        <v>0</v>
      </c>
      <c r="W24" s="44">
        <f t="shared" si="3"/>
        <v>0</v>
      </c>
      <c r="X24" s="44">
        <f t="shared" si="3"/>
        <v>0</v>
      </c>
      <c r="Y24" s="44">
        <f t="shared" si="3"/>
        <v>0</v>
      </c>
      <c r="Z24" s="44">
        <f t="shared" si="3"/>
        <v>0</v>
      </c>
      <c r="AA24" s="44">
        <f t="shared" si="3"/>
        <v>0</v>
      </c>
      <c r="AB24" s="44">
        <f t="shared" si="3"/>
        <v>0</v>
      </c>
      <c r="AC24" s="44">
        <f t="shared" si="3"/>
        <v>0</v>
      </c>
      <c r="AD24" s="44">
        <f t="shared" si="3"/>
        <v>0</v>
      </c>
      <c r="AE24" s="44">
        <f t="shared" si="3"/>
        <v>0</v>
      </c>
      <c r="AF24" s="44">
        <f t="shared" si="3"/>
        <v>0</v>
      </c>
      <c r="AG24" s="44">
        <f t="shared" si="3"/>
        <v>0</v>
      </c>
      <c r="AH24" s="44">
        <f t="shared" si="3"/>
        <v>0</v>
      </c>
      <c r="AI24" s="44">
        <f t="shared" si="3"/>
        <v>0</v>
      </c>
      <c r="AJ24" s="44">
        <f t="shared" ref="AJ24:BC24" si="4">AJ23*AJ2</f>
        <v>0</v>
      </c>
      <c r="AK24" s="44">
        <f t="shared" si="4"/>
        <v>0</v>
      </c>
      <c r="AL24" s="44">
        <f t="shared" si="4"/>
        <v>0</v>
      </c>
      <c r="AM24" s="44">
        <f t="shared" si="4"/>
        <v>0</v>
      </c>
      <c r="AN24" s="44">
        <f t="shared" si="4"/>
        <v>0</v>
      </c>
      <c r="AO24" s="44">
        <f t="shared" si="4"/>
        <v>0</v>
      </c>
      <c r="AP24" s="44">
        <f t="shared" si="4"/>
        <v>0</v>
      </c>
      <c r="AQ24" s="44">
        <f t="shared" si="4"/>
        <v>0</v>
      </c>
      <c r="AR24" s="44">
        <f t="shared" si="4"/>
        <v>0</v>
      </c>
      <c r="AS24" s="44">
        <f t="shared" si="4"/>
        <v>0</v>
      </c>
      <c r="AT24" s="44">
        <f t="shared" si="4"/>
        <v>0</v>
      </c>
      <c r="AU24" s="44">
        <f t="shared" si="4"/>
        <v>0</v>
      </c>
      <c r="AV24" s="44">
        <f t="shared" si="4"/>
        <v>0</v>
      </c>
      <c r="AW24" s="44">
        <f t="shared" si="4"/>
        <v>0</v>
      </c>
      <c r="AX24" s="44">
        <f t="shared" si="4"/>
        <v>0</v>
      </c>
      <c r="AY24" s="44">
        <f t="shared" si="4"/>
        <v>0</v>
      </c>
      <c r="AZ24" s="44">
        <f t="shared" si="4"/>
        <v>0</v>
      </c>
      <c r="BA24" s="44">
        <f t="shared" si="4"/>
        <v>0</v>
      </c>
      <c r="BB24" s="44">
        <f t="shared" si="4"/>
        <v>0</v>
      </c>
      <c r="BC24" s="44">
        <f t="shared" si="4"/>
        <v>0</v>
      </c>
      <c r="BD24" s="1"/>
      <c r="BE24" s="1"/>
    </row>
    <row r="25" spans="1:57" s="4" customFormat="1" ht="23.95" customHeight="1" x14ac:dyDescent="0.3">
      <c r="A25" s="81" t="s">
        <v>139</v>
      </c>
      <c r="B25" s="12" t="s">
        <v>164</v>
      </c>
      <c r="C25" s="72">
        <f t="shared" si="2"/>
        <v>1335705</v>
      </c>
      <c r="D25" s="33">
        <f>12000+(1500*3)</f>
        <v>16500</v>
      </c>
      <c r="E25" s="33">
        <v>8000</v>
      </c>
      <c r="F25" s="33">
        <v>4000</v>
      </c>
      <c r="G25" s="33">
        <v>4000</v>
      </c>
      <c r="H25" s="33">
        <v>6000</v>
      </c>
      <c r="I25" s="33">
        <v>4000</v>
      </c>
      <c r="J25" s="33">
        <v>4000</v>
      </c>
      <c r="K25" s="33"/>
      <c r="L25" s="33"/>
      <c r="M25" s="33"/>
      <c r="N25" s="33"/>
      <c r="O25" s="33"/>
      <c r="P25" s="33"/>
      <c r="Q25" s="33"/>
      <c r="R25" s="33"/>
      <c r="S25" s="33"/>
      <c r="T25" s="33"/>
      <c r="U25" s="33"/>
      <c r="V25" s="33"/>
      <c r="W25" s="33"/>
      <c r="X25" s="33"/>
      <c r="Y25" s="33"/>
      <c r="Z25" s="33"/>
      <c r="AA25" s="33"/>
      <c r="AB25" s="33"/>
      <c r="AC25" s="33"/>
      <c r="AD25" s="33"/>
      <c r="AE25" s="33"/>
      <c r="AF25" s="33"/>
      <c r="AG25" s="33"/>
      <c r="AH25" s="33"/>
      <c r="AI25" s="33"/>
      <c r="AJ25" s="33"/>
      <c r="AK25" s="33"/>
      <c r="AL25" s="33"/>
      <c r="AM25" s="33"/>
      <c r="AN25" s="33"/>
      <c r="AO25" s="33"/>
      <c r="AP25" s="33"/>
      <c r="AQ25" s="33"/>
      <c r="AR25" s="33"/>
      <c r="AS25" s="33"/>
      <c r="AT25" s="33"/>
      <c r="AU25" s="33"/>
      <c r="AV25" s="33"/>
      <c r="AW25" s="33"/>
      <c r="AX25" s="33"/>
      <c r="AY25" s="33"/>
      <c r="AZ25" s="33"/>
      <c r="BA25" s="33"/>
      <c r="BB25" s="33"/>
      <c r="BC25" s="33"/>
      <c r="BD25" s="9"/>
      <c r="BE25" s="9"/>
    </row>
    <row r="26" spans="1:57" s="4" customFormat="1" ht="23.95" customHeight="1" x14ac:dyDescent="0.3">
      <c r="A26" s="81" t="s">
        <v>139</v>
      </c>
      <c r="B26" s="12" t="s">
        <v>165</v>
      </c>
      <c r="C26" s="72">
        <f t="shared" si="2"/>
        <v>46500</v>
      </c>
      <c r="D26" s="33">
        <v>40000</v>
      </c>
      <c r="E26" s="33"/>
      <c r="F26" s="33">
        <v>30000</v>
      </c>
      <c r="G26" s="33"/>
      <c r="H26" s="33">
        <v>31140</v>
      </c>
      <c r="I26" s="33">
        <v>30000</v>
      </c>
      <c r="J26" s="33">
        <v>30000</v>
      </c>
      <c r="K26" s="33"/>
      <c r="L26" s="33"/>
      <c r="M26" s="33"/>
      <c r="N26" s="33"/>
      <c r="O26" s="33"/>
      <c r="P26" s="33"/>
      <c r="Q26" s="33"/>
      <c r="R26" s="33"/>
      <c r="S26" s="33"/>
      <c r="T26" s="33"/>
      <c r="U26" s="33"/>
      <c r="V26" s="33"/>
      <c r="W26" s="33"/>
      <c r="X26" s="33"/>
      <c r="Y26" s="33"/>
      <c r="Z26" s="33"/>
      <c r="AA26" s="33"/>
      <c r="AB26" s="33"/>
      <c r="AC26" s="33"/>
      <c r="AD26" s="33"/>
      <c r="AE26" s="33"/>
      <c r="AF26" s="33"/>
      <c r="AG26" s="33"/>
      <c r="AH26" s="33"/>
      <c r="AI26" s="33"/>
      <c r="AJ26" s="33"/>
      <c r="AK26" s="33"/>
      <c r="AL26" s="33"/>
      <c r="AM26" s="33"/>
      <c r="AN26" s="33"/>
      <c r="AO26" s="33"/>
      <c r="AP26" s="33"/>
      <c r="AQ26" s="33"/>
      <c r="AR26" s="33"/>
      <c r="AS26" s="33"/>
      <c r="AT26" s="33"/>
      <c r="AU26" s="33"/>
      <c r="AV26" s="33"/>
      <c r="AW26" s="33"/>
      <c r="AX26" s="33"/>
      <c r="AY26" s="33"/>
      <c r="AZ26" s="33"/>
      <c r="BA26" s="33"/>
      <c r="BB26" s="33"/>
      <c r="BC26" s="33"/>
      <c r="BD26" s="9"/>
      <c r="BE26" s="9"/>
    </row>
    <row r="27" spans="1:57" s="4" customFormat="1" ht="23.95" customHeight="1" x14ac:dyDescent="0.3">
      <c r="A27" s="81" t="s">
        <v>139</v>
      </c>
      <c r="B27" s="12" t="s">
        <v>166</v>
      </c>
      <c r="C27" s="72">
        <f t="shared" si="2"/>
        <v>161140</v>
      </c>
      <c r="D27" s="33"/>
      <c r="E27" s="33"/>
      <c r="F27" s="33"/>
      <c r="G27" s="33"/>
      <c r="H27" s="33"/>
      <c r="I27" s="33"/>
      <c r="J27" s="33"/>
      <c r="K27" s="33"/>
      <c r="L27" s="33"/>
      <c r="M27" s="33"/>
      <c r="N27" s="33"/>
      <c r="O27" s="33"/>
      <c r="P27" s="33"/>
      <c r="Q27" s="33"/>
      <c r="R27" s="33"/>
      <c r="S27" s="33"/>
      <c r="T27" s="33"/>
      <c r="U27" s="33"/>
      <c r="V27" s="33"/>
      <c r="W27" s="33"/>
      <c r="X27" s="33"/>
      <c r="Y27" s="33"/>
      <c r="Z27" s="33"/>
      <c r="AA27" s="33"/>
      <c r="AB27" s="33"/>
      <c r="AC27" s="33"/>
      <c r="AD27" s="33"/>
      <c r="AE27" s="33"/>
      <c r="AF27" s="33"/>
      <c r="AG27" s="33"/>
      <c r="AH27" s="33"/>
      <c r="AI27" s="33"/>
      <c r="AJ27" s="33"/>
      <c r="AK27" s="33"/>
      <c r="AL27" s="33"/>
      <c r="AM27" s="33"/>
      <c r="AN27" s="33"/>
      <c r="AO27" s="33"/>
      <c r="AP27" s="33"/>
      <c r="AQ27" s="33"/>
      <c r="AR27" s="33"/>
      <c r="AS27" s="33"/>
      <c r="AT27" s="33"/>
      <c r="AU27" s="33"/>
      <c r="AV27" s="33"/>
      <c r="AW27" s="33"/>
      <c r="AX27" s="33"/>
      <c r="AY27" s="33"/>
      <c r="AZ27" s="33"/>
      <c r="BA27" s="33"/>
      <c r="BB27" s="33"/>
      <c r="BC27" s="33"/>
      <c r="BD27" s="9"/>
      <c r="BE27" s="9"/>
    </row>
    <row r="28" spans="1:57" s="4" customFormat="1" ht="23.95" customHeight="1" x14ac:dyDescent="0.3">
      <c r="A28" s="81" t="s">
        <v>139</v>
      </c>
      <c r="B28" s="12" t="s">
        <v>167</v>
      </c>
      <c r="C28" s="72">
        <f t="shared" si="2"/>
        <v>0</v>
      </c>
      <c r="D28" s="33"/>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c r="AI28" s="33"/>
      <c r="AJ28" s="33"/>
      <c r="AK28" s="33"/>
      <c r="AL28" s="33"/>
      <c r="AM28" s="33"/>
      <c r="AN28" s="33"/>
      <c r="AO28" s="33"/>
      <c r="AP28" s="33"/>
      <c r="AQ28" s="33"/>
      <c r="AR28" s="33"/>
      <c r="AS28" s="33"/>
      <c r="AT28" s="33"/>
      <c r="AU28" s="33"/>
      <c r="AV28" s="33"/>
      <c r="AW28" s="33"/>
      <c r="AX28" s="33"/>
      <c r="AY28" s="33"/>
      <c r="AZ28" s="33"/>
      <c r="BA28" s="33"/>
      <c r="BB28" s="33"/>
      <c r="BC28" s="33"/>
      <c r="BD28" s="1"/>
      <c r="BE28" s="1"/>
    </row>
    <row r="29" spans="1:57" s="4" customFormat="1" ht="23.95" customHeight="1" x14ac:dyDescent="0.3">
      <c r="A29" s="81" t="s">
        <v>139</v>
      </c>
      <c r="B29" s="13" t="s">
        <v>168</v>
      </c>
      <c r="C29" s="43">
        <f t="shared" si="2"/>
        <v>0</v>
      </c>
      <c r="D29" s="77">
        <f t="shared" ref="D29:AI29" si="5">D25+D26+D27+D28</f>
        <v>56500</v>
      </c>
      <c r="E29" s="77">
        <f t="shared" si="5"/>
        <v>8000</v>
      </c>
      <c r="F29" s="77">
        <f t="shared" si="5"/>
        <v>34000</v>
      </c>
      <c r="G29" s="77">
        <f t="shared" si="5"/>
        <v>4000</v>
      </c>
      <c r="H29" s="77">
        <f t="shared" si="5"/>
        <v>37140</v>
      </c>
      <c r="I29" s="77">
        <f t="shared" si="5"/>
        <v>34000</v>
      </c>
      <c r="J29" s="77">
        <f t="shared" si="5"/>
        <v>34000</v>
      </c>
      <c r="K29" s="77">
        <f t="shared" si="5"/>
        <v>0</v>
      </c>
      <c r="L29" s="77">
        <f t="shared" si="5"/>
        <v>0</v>
      </c>
      <c r="M29" s="77">
        <f t="shared" si="5"/>
        <v>0</v>
      </c>
      <c r="N29" s="77">
        <f t="shared" si="5"/>
        <v>0</v>
      </c>
      <c r="O29" s="77">
        <f t="shared" si="5"/>
        <v>0</v>
      </c>
      <c r="P29" s="77">
        <f t="shared" si="5"/>
        <v>0</v>
      </c>
      <c r="Q29" s="77">
        <f t="shared" si="5"/>
        <v>0</v>
      </c>
      <c r="R29" s="77">
        <f t="shared" si="5"/>
        <v>0</v>
      </c>
      <c r="S29" s="77">
        <f t="shared" si="5"/>
        <v>0</v>
      </c>
      <c r="T29" s="77">
        <f t="shared" si="5"/>
        <v>0</v>
      </c>
      <c r="U29" s="77">
        <f t="shared" si="5"/>
        <v>0</v>
      </c>
      <c r="V29" s="77">
        <f t="shared" si="5"/>
        <v>0</v>
      </c>
      <c r="W29" s="77">
        <f t="shared" si="5"/>
        <v>0</v>
      </c>
      <c r="X29" s="77">
        <f t="shared" si="5"/>
        <v>0</v>
      </c>
      <c r="Y29" s="77">
        <f t="shared" si="5"/>
        <v>0</v>
      </c>
      <c r="Z29" s="77">
        <f t="shared" si="5"/>
        <v>0</v>
      </c>
      <c r="AA29" s="77">
        <f t="shared" si="5"/>
        <v>0</v>
      </c>
      <c r="AB29" s="77">
        <f t="shared" si="5"/>
        <v>0</v>
      </c>
      <c r="AC29" s="77">
        <f t="shared" si="5"/>
        <v>0</v>
      </c>
      <c r="AD29" s="77">
        <f t="shared" si="5"/>
        <v>0</v>
      </c>
      <c r="AE29" s="77">
        <f t="shared" si="5"/>
        <v>0</v>
      </c>
      <c r="AF29" s="77">
        <f t="shared" si="5"/>
        <v>0</v>
      </c>
      <c r="AG29" s="77">
        <f t="shared" si="5"/>
        <v>0</v>
      </c>
      <c r="AH29" s="77">
        <f t="shared" si="5"/>
        <v>0</v>
      </c>
      <c r="AI29" s="77">
        <f t="shared" si="5"/>
        <v>0</v>
      </c>
      <c r="AJ29" s="77">
        <f t="shared" ref="AJ29:BC29" si="6">AJ25+AJ26+AJ27+AJ28</f>
        <v>0</v>
      </c>
      <c r="AK29" s="77">
        <f t="shared" si="6"/>
        <v>0</v>
      </c>
      <c r="AL29" s="77">
        <f t="shared" si="6"/>
        <v>0</v>
      </c>
      <c r="AM29" s="77">
        <f t="shared" si="6"/>
        <v>0</v>
      </c>
      <c r="AN29" s="77">
        <f t="shared" si="6"/>
        <v>0</v>
      </c>
      <c r="AO29" s="77">
        <f t="shared" si="6"/>
        <v>0</v>
      </c>
      <c r="AP29" s="77">
        <f t="shared" si="6"/>
        <v>0</v>
      </c>
      <c r="AQ29" s="77">
        <f t="shared" si="6"/>
        <v>0</v>
      </c>
      <c r="AR29" s="77">
        <f t="shared" si="6"/>
        <v>0</v>
      </c>
      <c r="AS29" s="77">
        <f t="shared" si="6"/>
        <v>0</v>
      </c>
      <c r="AT29" s="77">
        <f t="shared" si="6"/>
        <v>0</v>
      </c>
      <c r="AU29" s="77">
        <f t="shared" si="6"/>
        <v>0</v>
      </c>
      <c r="AV29" s="77">
        <f t="shared" si="6"/>
        <v>0</v>
      </c>
      <c r="AW29" s="77">
        <f t="shared" si="6"/>
        <v>0</v>
      </c>
      <c r="AX29" s="77">
        <f t="shared" si="6"/>
        <v>0</v>
      </c>
      <c r="AY29" s="77">
        <f t="shared" si="6"/>
        <v>0</v>
      </c>
      <c r="AZ29" s="77">
        <f t="shared" si="6"/>
        <v>0</v>
      </c>
      <c r="BA29" s="77">
        <f t="shared" si="6"/>
        <v>0</v>
      </c>
      <c r="BB29" s="77">
        <f t="shared" si="6"/>
        <v>0</v>
      </c>
      <c r="BC29" s="77">
        <f t="shared" si="6"/>
        <v>0</v>
      </c>
      <c r="BD29" s="1"/>
      <c r="BE29" s="1"/>
    </row>
    <row r="30" spans="1:57" s="4" customFormat="1" ht="23.95" customHeight="1" x14ac:dyDescent="0.3">
      <c r="A30" s="81" t="s">
        <v>139</v>
      </c>
      <c r="B30" s="12" t="s">
        <v>169</v>
      </c>
      <c r="C30" s="72">
        <f t="shared" si="2"/>
        <v>207640</v>
      </c>
      <c r="D30" s="34"/>
      <c r="E30" s="34"/>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1"/>
      <c r="BE30" s="1"/>
    </row>
    <row r="31" spans="1:57" s="4" customFormat="1" ht="23.95" customHeight="1" x14ac:dyDescent="0.3">
      <c r="A31" s="81" t="s">
        <v>139</v>
      </c>
      <c r="B31" s="14" t="s">
        <v>170</v>
      </c>
      <c r="C31" s="43">
        <f t="shared" si="2"/>
        <v>0</v>
      </c>
      <c r="D31" s="71">
        <f t="shared" ref="D31:AI31" si="7">D24+D29+D30</f>
        <v>676184</v>
      </c>
      <c r="E31" s="71">
        <f t="shared" si="7"/>
        <v>95705</v>
      </c>
      <c r="F31" s="71">
        <f t="shared" si="7"/>
        <v>194342</v>
      </c>
      <c r="G31" s="71">
        <f t="shared" si="7"/>
        <v>111250</v>
      </c>
      <c r="H31" s="71">
        <f t="shared" si="7"/>
        <v>171664</v>
      </c>
      <c r="I31" s="71">
        <f t="shared" si="7"/>
        <v>177000</v>
      </c>
      <c r="J31" s="71">
        <f t="shared" si="7"/>
        <v>117200</v>
      </c>
      <c r="K31" s="71">
        <f t="shared" si="7"/>
        <v>0</v>
      </c>
      <c r="L31" s="71">
        <f t="shared" si="7"/>
        <v>0</v>
      </c>
      <c r="M31" s="71">
        <f t="shared" si="7"/>
        <v>0</v>
      </c>
      <c r="N31" s="71">
        <f t="shared" si="7"/>
        <v>0</v>
      </c>
      <c r="O31" s="71">
        <f t="shared" si="7"/>
        <v>0</v>
      </c>
      <c r="P31" s="71">
        <f t="shared" si="7"/>
        <v>0</v>
      </c>
      <c r="Q31" s="71">
        <f t="shared" si="7"/>
        <v>0</v>
      </c>
      <c r="R31" s="71">
        <f t="shared" si="7"/>
        <v>0</v>
      </c>
      <c r="S31" s="71">
        <f t="shared" si="7"/>
        <v>0</v>
      </c>
      <c r="T31" s="71">
        <f t="shared" si="7"/>
        <v>0</v>
      </c>
      <c r="U31" s="71">
        <f t="shared" si="7"/>
        <v>0</v>
      </c>
      <c r="V31" s="71">
        <f t="shared" si="7"/>
        <v>0</v>
      </c>
      <c r="W31" s="71">
        <f t="shared" si="7"/>
        <v>0</v>
      </c>
      <c r="X31" s="71">
        <f t="shared" si="7"/>
        <v>0</v>
      </c>
      <c r="Y31" s="71">
        <f t="shared" si="7"/>
        <v>0</v>
      </c>
      <c r="Z31" s="71">
        <f t="shared" si="7"/>
        <v>0</v>
      </c>
      <c r="AA31" s="71">
        <f t="shared" si="7"/>
        <v>0</v>
      </c>
      <c r="AB31" s="71">
        <f t="shared" si="7"/>
        <v>0</v>
      </c>
      <c r="AC31" s="71">
        <f t="shared" si="7"/>
        <v>0</v>
      </c>
      <c r="AD31" s="71">
        <f t="shared" si="7"/>
        <v>0</v>
      </c>
      <c r="AE31" s="71">
        <f t="shared" si="7"/>
        <v>0</v>
      </c>
      <c r="AF31" s="71">
        <f t="shared" si="7"/>
        <v>0</v>
      </c>
      <c r="AG31" s="71">
        <f t="shared" si="7"/>
        <v>0</v>
      </c>
      <c r="AH31" s="71">
        <f t="shared" si="7"/>
        <v>0</v>
      </c>
      <c r="AI31" s="71">
        <f t="shared" si="7"/>
        <v>0</v>
      </c>
      <c r="AJ31" s="71">
        <f t="shared" ref="AJ31:BC31" si="8">AJ24+AJ29+AJ30</f>
        <v>0</v>
      </c>
      <c r="AK31" s="71">
        <f t="shared" si="8"/>
        <v>0</v>
      </c>
      <c r="AL31" s="71">
        <f t="shared" si="8"/>
        <v>0</v>
      </c>
      <c r="AM31" s="71">
        <f t="shared" si="8"/>
        <v>0</v>
      </c>
      <c r="AN31" s="71">
        <f t="shared" si="8"/>
        <v>0</v>
      </c>
      <c r="AO31" s="71">
        <f t="shared" si="8"/>
        <v>0</v>
      </c>
      <c r="AP31" s="71">
        <f t="shared" si="8"/>
        <v>0</v>
      </c>
      <c r="AQ31" s="71">
        <f t="shared" si="8"/>
        <v>0</v>
      </c>
      <c r="AR31" s="71">
        <f t="shared" si="8"/>
        <v>0</v>
      </c>
      <c r="AS31" s="71">
        <f t="shared" si="8"/>
        <v>0</v>
      </c>
      <c r="AT31" s="71">
        <f t="shared" si="8"/>
        <v>0</v>
      </c>
      <c r="AU31" s="71">
        <f t="shared" si="8"/>
        <v>0</v>
      </c>
      <c r="AV31" s="71">
        <f t="shared" si="8"/>
        <v>0</v>
      </c>
      <c r="AW31" s="71">
        <f t="shared" si="8"/>
        <v>0</v>
      </c>
      <c r="AX31" s="71">
        <f t="shared" si="8"/>
        <v>0</v>
      </c>
      <c r="AY31" s="71">
        <f t="shared" si="8"/>
        <v>0</v>
      </c>
      <c r="AZ31" s="71">
        <f t="shared" si="8"/>
        <v>0</v>
      </c>
      <c r="BA31" s="71">
        <f t="shared" si="8"/>
        <v>0</v>
      </c>
      <c r="BB31" s="71">
        <f t="shared" si="8"/>
        <v>0</v>
      </c>
      <c r="BC31" s="71">
        <f t="shared" si="8"/>
        <v>0</v>
      </c>
      <c r="BD31" s="1"/>
      <c r="BE31" s="1"/>
    </row>
    <row r="32" spans="1:57" s="4" customFormat="1" ht="23.95" customHeight="1" x14ac:dyDescent="0.3">
      <c r="A32" s="81" t="s">
        <v>139</v>
      </c>
      <c r="B32" s="15" t="s">
        <v>171</v>
      </c>
      <c r="C32" s="72">
        <f t="shared" si="2"/>
        <v>1543345</v>
      </c>
      <c r="D32" s="73">
        <f t="shared" ref="D32:AI32" si="9">(D31-D30)*0.25</f>
        <v>169046</v>
      </c>
      <c r="E32" s="73">
        <f t="shared" si="9"/>
        <v>23926.25</v>
      </c>
      <c r="F32" s="73">
        <f t="shared" si="9"/>
        <v>48585.5</v>
      </c>
      <c r="G32" s="73">
        <f t="shared" si="9"/>
        <v>27812.5</v>
      </c>
      <c r="H32" s="73">
        <f t="shared" si="9"/>
        <v>42916</v>
      </c>
      <c r="I32" s="73">
        <f t="shared" si="9"/>
        <v>44250</v>
      </c>
      <c r="J32" s="73">
        <f t="shared" si="9"/>
        <v>29300</v>
      </c>
      <c r="K32" s="73">
        <f t="shared" si="9"/>
        <v>0</v>
      </c>
      <c r="L32" s="73">
        <f t="shared" si="9"/>
        <v>0</v>
      </c>
      <c r="M32" s="73">
        <f t="shared" si="9"/>
        <v>0</v>
      </c>
      <c r="N32" s="73">
        <f t="shared" si="9"/>
        <v>0</v>
      </c>
      <c r="O32" s="73">
        <f t="shared" si="9"/>
        <v>0</v>
      </c>
      <c r="P32" s="73">
        <f t="shared" si="9"/>
        <v>0</v>
      </c>
      <c r="Q32" s="73">
        <f t="shared" si="9"/>
        <v>0</v>
      </c>
      <c r="R32" s="73">
        <f t="shared" si="9"/>
        <v>0</v>
      </c>
      <c r="S32" s="73">
        <f t="shared" si="9"/>
        <v>0</v>
      </c>
      <c r="T32" s="73">
        <f t="shared" si="9"/>
        <v>0</v>
      </c>
      <c r="U32" s="73">
        <f t="shared" si="9"/>
        <v>0</v>
      </c>
      <c r="V32" s="73">
        <f t="shared" si="9"/>
        <v>0</v>
      </c>
      <c r="W32" s="73">
        <f t="shared" si="9"/>
        <v>0</v>
      </c>
      <c r="X32" s="73">
        <f t="shared" si="9"/>
        <v>0</v>
      </c>
      <c r="Y32" s="73">
        <f t="shared" si="9"/>
        <v>0</v>
      </c>
      <c r="Z32" s="73">
        <f t="shared" si="9"/>
        <v>0</v>
      </c>
      <c r="AA32" s="73">
        <f t="shared" si="9"/>
        <v>0</v>
      </c>
      <c r="AB32" s="73">
        <f t="shared" si="9"/>
        <v>0</v>
      </c>
      <c r="AC32" s="73">
        <f t="shared" si="9"/>
        <v>0</v>
      </c>
      <c r="AD32" s="73">
        <f t="shared" si="9"/>
        <v>0</v>
      </c>
      <c r="AE32" s="73">
        <f t="shared" si="9"/>
        <v>0</v>
      </c>
      <c r="AF32" s="73">
        <f t="shared" si="9"/>
        <v>0</v>
      </c>
      <c r="AG32" s="73">
        <f t="shared" si="9"/>
        <v>0</v>
      </c>
      <c r="AH32" s="73">
        <f t="shared" si="9"/>
        <v>0</v>
      </c>
      <c r="AI32" s="73">
        <f t="shared" si="9"/>
        <v>0</v>
      </c>
      <c r="AJ32" s="73">
        <f t="shared" ref="AJ32:BC32" si="10">(AJ31-AJ30)*0.25</f>
        <v>0</v>
      </c>
      <c r="AK32" s="73">
        <f t="shared" si="10"/>
        <v>0</v>
      </c>
      <c r="AL32" s="73">
        <f t="shared" si="10"/>
        <v>0</v>
      </c>
      <c r="AM32" s="73">
        <f t="shared" si="10"/>
        <v>0</v>
      </c>
      <c r="AN32" s="73">
        <f t="shared" si="10"/>
        <v>0</v>
      </c>
      <c r="AO32" s="73">
        <f t="shared" si="10"/>
        <v>0</v>
      </c>
      <c r="AP32" s="73">
        <f t="shared" si="10"/>
        <v>0</v>
      </c>
      <c r="AQ32" s="73">
        <f t="shared" si="10"/>
        <v>0</v>
      </c>
      <c r="AR32" s="73">
        <f t="shared" si="10"/>
        <v>0</v>
      </c>
      <c r="AS32" s="73">
        <f t="shared" si="10"/>
        <v>0</v>
      </c>
      <c r="AT32" s="73">
        <f t="shared" si="10"/>
        <v>0</v>
      </c>
      <c r="AU32" s="73">
        <f t="shared" si="10"/>
        <v>0</v>
      </c>
      <c r="AV32" s="73">
        <f t="shared" si="10"/>
        <v>0</v>
      </c>
      <c r="AW32" s="73">
        <f t="shared" si="10"/>
        <v>0</v>
      </c>
      <c r="AX32" s="73">
        <f t="shared" si="10"/>
        <v>0</v>
      </c>
      <c r="AY32" s="73">
        <f t="shared" si="10"/>
        <v>0</v>
      </c>
      <c r="AZ32" s="73">
        <f t="shared" si="10"/>
        <v>0</v>
      </c>
      <c r="BA32" s="73">
        <f t="shared" si="10"/>
        <v>0</v>
      </c>
      <c r="BB32" s="73">
        <f t="shared" si="10"/>
        <v>0</v>
      </c>
      <c r="BC32" s="73">
        <f t="shared" si="10"/>
        <v>0</v>
      </c>
      <c r="BD32" s="1"/>
      <c r="BE32" s="1"/>
    </row>
    <row r="33" spans="1:57" s="4" customFormat="1" ht="31.5" customHeight="1" x14ac:dyDescent="0.3">
      <c r="A33" s="81" t="s">
        <v>139</v>
      </c>
      <c r="B33" s="16" t="s">
        <v>172</v>
      </c>
      <c r="C33" s="43">
        <f t="shared" si="2"/>
        <v>385836.25</v>
      </c>
      <c r="D33" s="71">
        <f t="shared" ref="D33:AI33" si="11">D31+D32</f>
        <v>845230</v>
      </c>
      <c r="E33" s="71">
        <f t="shared" si="11"/>
        <v>119631.25</v>
      </c>
      <c r="F33" s="71">
        <f t="shared" si="11"/>
        <v>242927.5</v>
      </c>
      <c r="G33" s="71">
        <f t="shared" si="11"/>
        <v>139062.5</v>
      </c>
      <c r="H33" s="71">
        <f t="shared" si="11"/>
        <v>214580</v>
      </c>
      <c r="I33" s="71">
        <f t="shared" si="11"/>
        <v>221250</v>
      </c>
      <c r="J33" s="71">
        <f t="shared" si="11"/>
        <v>146500</v>
      </c>
      <c r="K33" s="71">
        <f t="shared" si="11"/>
        <v>0</v>
      </c>
      <c r="L33" s="71">
        <f t="shared" si="11"/>
        <v>0</v>
      </c>
      <c r="M33" s="71">
        <f t="shared" si="11"/>
        <v>0</v>
      </c>
      <c r="N33" s="71">
        <f t="shared" si="11"/>
        <v>0</v>
      </c>
      <c r="O33" s="71">
        <f t="shared" si="11"/>
        <v>0</v>
      </c>
      <c r="P33" s="71">
        <f t="shared" si="11"/>
        <v>0</v>
      </c>
      <c r="Q33" s="71">
        <f t="shared" si="11"/>
        <v>0</v>
      </c>
      <c r="R33" s="71">
        <f t="shared" si="11"/>
        <v>0</v>
      </c>
      <c r="S33" s="71">
        <f t="shared" si="11"/>
        <v>0</v>
      </c>
      <c r="T33" s="71">
        <f t="shared" si="11"/>
        <v>0</v>
      </c>
      <c r="U33" s="71">
        <f t="shared" si="11"/>
        <v>0</v>
      </c>
      <c r="V33" s="71">
        <f t="shared" si="11"/>
        <v>0</v>
      </c>
      <c r="W33" s="71">
        <f t="shared" si="11"/>
        <v>0</v>
      </c>
      <c r="X33" s="71">
        <f t="shared" si="11"/>
        <v>0</v>
      </c>
      <c r="Y33" s="71">
        <f t="shared" si="11"/>
        <v>0</v>
      </c>
      <c r="Z33" s="71">
        <f t="shared" si="11"/>
        <v>0</v>
      </c>
      <c r="AA33" s="71">
        <f t="shared" si="11"/>
        <v>0</v>
      </c>
      <c r="AB33" s="71">
        <f t="shared" si="11"/>
        <v>0</v>
      </c>
      <c r="AC33" s="71">
        <f t="shared" si="11"/>
        <v>0</v>
      </c>
      <c r="AD33" s="71">
        <f t="shared" si="11"/>
        <v>0</v>
      </c>
      <c r="AE33" s="71">
        <f t="shared" si="11"/>
        <v>0</v>
      </c>
      <c r="AF33" s="71">
        <f t="shared" si="11"/>
        <v>0</v>
      </c>
      <c r="AG33" s="71">
        <f t="shared" si="11"/>
        <v>0</v>
      </c>
      <c r="AH33" s="71">
        <f t="shared" si="11"/>
        <v>0</v>
      </c>
      <c r="AI33" s="71">
        <f t="shared" si="11"/>
        <v>0</v>
      </c>
      <c r="AJ33" s="71">
        <f t="shared" ref="AJ33:BC33" si="12">AJ31+AJ32</f>
        <v>0</v>
      </c>
      <c r="AK33" s="71">
        <f t="shared" si="12"/>
        <v>0</v>
      </c>
      <c r="AL33" s="71">
        <f t="shared" si="12"/>
        <v>0</v>
      </c>
      <c r="AM33" s="71">
        <f t="shared" si="12"/>
        <v>0</v>
      </c>
      <c r="AN33" s="71">
        <f t="shared" si="12"/>
        <v>0</v>
      </c>
      <c r="AO33" s="71">
        <f t="shared" si="12"/>
        <v>0</v>
      </c>
      <c r="AP33" s="71">
        <f t="shared" si="12"/>
        <v>0</v>
      </c>
      <c r="AQ33" s="71">
        <f t="shared" si="12"/>
        <v>0</v>
      </c>
      <c r="AR33" s="71">
        <f t="shared" si="12"/>
        <v>0</v>
      </c>
      <c r="AS33" s="71">
        <f t="shared" si="12"/>
        <v>0</v>
      </c>
      <c r="AT33" s="71">
        <f t="shared" si="12"/>
        <v>0</v>
      </c>
      <c r="AU33" s="71">
        <f t="shared" si="12"/>
        <v>0</v>
      </c>
      <c r="AV33" s="71">
        <f t="shared" si="12"/>
        <v>0</v>
      </c>
      <c r="AW33" s="71">
        <f t="shared" si="12"/>
        <v>0</v>
      </c>
      <c r="AX33" s="71">
        <f t="shared" si="12"/>
        <v>0</v>
      </c>
      <c r="AY33" s="71">
        <f t="shared" si="12"/>
        <v>0</v>
      </c>
      <c r="AZ33" s="71">
        <f t="shared" si="12"/>
        <v>0</v>
      </c>
      <c r="BA33" s="71">
        <f t="shared" si="12"/>
        <v>0</v>
      </c>
      <c r="BB33" s="71">
        <f t="shared" si="12"/>
        <v>0</v>
      </c>
      <c r="BC33" s="71">
        <f t="shared" si="12"/>
        <v>0</v>
      </c>
      <c r="BD33" s="1"/>
      <c r="BE33" s="1"/>
    </row>
    <row r="34" spans="1:57" ht="113.95" x14ac:dyDescent="0.3">
      <c r="A34" s="81" t="s">
        <v>139</v>
      </c>
      <c r="B34" s="17" t="s">
        <v>173</v>
      </c>
      <c r="C34" s="43">
        <f t="shared" si="2"/>
        <v>1929181.25</v>
      </c>
      <c r="D34" s="74">
        <f t="shared" ref="D34:AI34" si="13">D33*100%</f>
        <v>845230</v>
      </c>
      <c r="E34" s="74">
        <f t="shared" si="13"/>
        <v>119631.25</v>
      </c>
      <c r="F34" s="74">
        <f t="shared" si="13"/>
        <v>242927.5</v>
      </c>
      <c r="G34" s="74">
        <f t="shared" si="13"/>
        <v>139062.5</v>
      </c>
      <c r="H34" s="74">
        <f t="shared" si="13"/>
        <v>214580</v>
      </c>
      <c r="I34" s="74">
        <f t="shared" si="13"/>
        <v>221250</v>
      </c>
      <c r="J34" s="74">
        <f t="shared" si="13"/>
        <v>146500</v>
      </c>
      <c r="K34" s="74">
        <f t="shared" si="13"/>
        <v>0</v>
      </c>
      <c r="L34" s="74">
        <f t="shared" si="13"/>
        <v>0</v>
      </c>
      <c r="M34" s="74">
        <f t="shared" si="13"/>
        <v>0</v>
      </c>
      <c r="N34" s="74">
        <f t="shared" si="13"/>
        <v>0</v>
      </c>
      <c r="O34" s="74">
        <f t="shared" si="13"/>
        <v>0</v>
      </c>
      <c r="P34" s="74">
        <f t="shared" si="13"/>
        <v>0</v>
      </c>
      <c r="Q34" s="74">
        <f t="shared" si="13"/>
        <v>0</v>
      </c>
      <c r="R34" s="74">
        <f t="shared" si="13"/>
        <v>0</v>
      </c>
      <c r="S34" s="74">
        <f t="shared" si="13"/>
        <v>0</v>
      </c>
      <c r="T34" s="74">
        <f t="shared" si="13"/>
        <v>0</v>
      </c>
      <c r="U34" s="74">
        <f t="shared" si="13"/>
        <v>0</v>
      </c>
      <c r="V34" s="74">
        <f t="shared" si="13"/>
        <v>0</v>
      </c>
      <c r="W34" s="74">
        <f t="shared" si="13"/>
        <v>0</v>
      </c>
      <c r="X34" s="74">
        <f t="shared" si="13"/>
        <v>0</v>
      </c>
      <c r="Y34" s="74">
        <f t="shared" si="13"/>
        <v>0</v>
      </c>
      <c r="Z34" s="74">
        <f t="shared" si="13"/>
        <v>0</v>
      </c>
      <c r="AA34" s="74">
        <f t="shared" si="13"/>
        <v>0</v>
      </c>
      <c r="AB34" s="74">
        <f t="shared" si="13"/>
        <v>0</v>
      </c>
      <c r="AC34" s="74">
        <f t="shared" si="13"/>
        <v>0</v>
      </c>
      <c r="AD34" s="74">
        <f t="shared" si="13"/>
        <v>0</v>
      </c>
      <c r="AE34" s="74">
        <f t="shared" si="13"/>
        <v>0</v>
      </c>
      <c r="AF34" s="74">
        <f t="shared" si="13"/>
        <v>0</v>
      </c>
      <c r="AG34" s="74">
        <f t="shared" si="13"/>
        <v>0</v>
      </c>
      <c r="AH34" s="74">
        <f t="shared" si="13"/>
        <v>0</v>
      </c>
      <c r="AI34" s="74">
        <f t="shared" si="13"/>
        <v>0</v>
      </c>
      <c r="AJ34" s="74">
        <f>AJ33*0%</f>
        <v>0</v>
      </c>
      <c r="AK34" s="74">
        <f t="shared" ref="AK34:BC34" si="14">AK33*100%</f>
        <v>0</v>
      </c>
      <c r="AL34" s="74">
        <f t="shared" si="14"/>
        <v>0</v>
      </c>
      <c r="AM34" s="74">
        <f t="shared" si="14"/>
        <v>0</v>
      </c>
      <c r="AN34" s="74">
        <f t="shared" si="14"/>
        <v>0</v>
      </c>
      <c r="AO34" s="74">
        <f t="shared" si="14"/>
        <v>0</v>
      </c>
      <c r="AP34" s="74">
        <f t="shared" si="14"/>
        <v>0</v>
      </c>
      <c r="AQ34" s="74">
        <f t="shared" si="14"/>
        <v>0</v>
      </c>
      <c r="AR34" s="74">
        <f t="shared" si="14"/>
        <v>0</v>
      </c>
      <c r="AS34" s="74">
        <f t="shared" si="14"/>
        <v>0</v>
      </c>
      <c r="AT34" s="74">
        <f t="shared" si="14"/>
        <v>0</v>
      </c>
      <c r="AU34" s="74">
        <f t="shared" si="14"/>
        <v>0</v>
      </c>
      <c r="AV34" s="74">
        <f t="shared" si="14"/>
        <v>0</v>
      </c>
      <c r="AW34" s="74">
        <f t="shared" si="14"/>
        <v>0</v>
      </c>
      <c r="AX34" s="74">
        <f t="shared" si="14"/>
        <v>0</v>
      </c>
      <c r="AY34" s="74">
        <f t="shared" si="14"/>
        <v>0</v>
      </c>
      <c r="AZ34" s="74">
        <f t="shared" si="14"/>
        <v>0</v>
      </c>
      <c r="BA34" s="74">
        <f t="shared" si="14"/>
        <v>0</v>
      </c>
      <c r="BB34" s="74">
        <f t="shared" si="14"/>
        <v>0</v>
      </c>
      <c r="BC34" s="74">
        <f t="shared" si="14"/>
        <v>0</v>
      </c>
    </row>
    <row r="35" spans="1:57" s="2" customFormat="1" ht="31.15" customHeight="1" x14ac:dyDescent="0.3">
      <c r="A35" s="88"/>
      <c r="B35" s="88"/>
      <c r="C35" s="88"/>
      <c r="D35" s="88"/>
      <c r="E35" s="88"/>
      <c r="F35" s="88"/>
      <c r="G35" s="88"/>
      <c r="H35" s="88"/>
      <c r="I35" s="88"/>
      <c r="J35" s="88"/>
      <c r="K35" s="88"/>
      <c r="L35" s="88"/>
      <c r="M35" s="88"/>
      <c r="N35" s="88"/>
      <c r="O35" s="88"/>
      <c r="P35" s="88"/>
      <c r="Q35" s="88"/>
      <c r="R35" s="88"/>
      <c r="S35" s="88"/>
      <c r="T35" s="88"/>
      <c r="U35" s="88"/>
      <c r="V35" s="88"/>
      <c r="W35" s="88"/>
      <c r="X35" s="88"/>
      <c r="Y35" s="88"/>
      <c r="Z35" s="88"/>
      <c r="AA35" s="88"/>
      <c r="AB35" s="88"/>
      <c r="AC35" s="88"/>
      <c r="AD35" s="88"/>
      <c r="AE35" s="88"/>
      <c r="AF35" s="88"/>
      <c r="AG35" s="88"/>
      <c r="AH35" s="88"/>
      <c r="AI35" s="88"/>
      <c r="AJ35" s="88"/>
      <c r="AK35" s="88"/>
      <c r="AL35" s="88"/>
      <c r="AM35" s="88"/>
      <c r="AN35" s="88"/>
      <c r="AO35" s="88"/>
      <c r="AP35" s="88"/>
      <c r="AQ35" s="88"/>
      <c r="AR35" s="88"/>
      <c r="AS35" s="88"/>
      <c r="AT35" s="88"/>
      <c r="AU35" s="88"/>
      <c r="AV35" s="88"/>
      <c r="AW35" s="88"/>
      <c r="AX35" s="88"/>
      <c r="AY35" s="88"/>
      <c r="AZ35" s="88"/>
      <c r="BA35" s="88"/>
      <c r="BB35" s="88"/>
      <c r="BC35" s="88"/>
      <c r="BD35" s="9"/>
      <c r="BE35" s="9"/>
    </row>
    <row r="36" spans="1:57" s="4" customFormat="1" ht="26.3" customHeight="1" x14ac:dyDescent="0.3">
      <c r="A36" s="81" t="s">
        <v>174</v>
      </c>
      <c r="B36" s="89" t="s">
        <v>175</v>
      </c>
      <c r="C36" s="89"/>
      <c r="D36" s="25">
        <v>9113</v>
      </c>
      <c r="E36" s="25"/>
      <c r="F36" s="25">
        <v>10614</v>
      </c>
      <c r="G36" s="25"/>
      <c r="H36" s="25">
        <v>10348</v>
      </c>
      <c r="I36" s="25">
        <v>11000</v>
      </c>
      <c r="J36" s="25">
        <v>6400</v>
      </c>
      <c r="K36" s="25"/>
      <c r="L36" s="25">
        <v>4800</v>
      </c>
      <c r="M36" s="25"/>
      <c r="N36" s="25">
        <v>3500</v>
      </c>
      <c r="O36" s="25">
        <v>4100</v>
      </c>
      <c r="P36" s="25"/>
      <c r="Q36" s="25"/>
      <c r="R36" s="25"/>
      <c r="S36" s="25"/>
      <c r="T36" s="25"/>
      <c r="U36" s="25"/>
      <c r="V36" s="25"/>
      <c r="W36" s="25"/>
      <c r="X36" s="25"/>
      <c r="Y36" s="25">
        <v>8000</v>
      </c>
      <c r="Z36" s="25">
        <v>8000</v>
      </c>
      <c r="AA36" s="25"/>
      <c r="AB36" s="25"/>
      <c r="AC36" s="25"/>
      <c r="AD36" s="25"/>
      <c r="AE36" s="25"/>
      <c r="AF36" s="25">
        <v>12000</v>
      </c>
      <c r="AG36" s="25"/>
      <c r="AH36" s="25">
        <v>3804</v>
      </c>
      <c r="AI36" s="25"/>
      <c r="AJ36" s="25"/>
      <c r="AK36" s="25"/>
      <c r="AL36" s="25"/>
      <c r="AM36" s="25">
        <v>5865</v>
      </c>
      <c r="AN36" s="25"/>
      <c r="AO36" s="25">
        <v>9827</v>
      </c>
      <c r="AP36" s="25"/>
      <c r="AQ36" s="25"/>
      <c r="AR36" s="25">
        <v>12500</v>
      </c>
      <c r="AS36" s="25">
        <v>10000</v>
      </c>
      <c r="AT36" s="25">
        <v>2100</v>
      </c>
      <c r="AU36" s="25"/>
      <c r="AV36" s="25"/>
      <c r="AW36" s="25">
        <v>2450</v>
      </c>
      <c r="AX36" s="25"/>
      <c r="AY36" s="25"/>
      <c r="AZ36" s="25"/>
      <c r="BA36" s="25"/>
      <c r="BB36" s="25"/>
      <c r="BC36" s="25"/>
      <c r="BD36" s="9"/>
      <c r="BE36" s="9"/>
    </row>
    <row r="37" spans="1:57" s="4" customFormat="1" ht="23.95" customHeight="1" x14ac:dyDescent="0.3">
      <c r="A37" s="81" t="s">
        <v>174</v>
      </c>
      <c r="B37" s="19" t="s">
        <v>174</v>
      </c>
      <c r="C37" s="102" t="s">
        <v>141</v>
      </c>
      <c r="D37" s="3" t="s">
        <v>142</v>
      </c>
      <c r="E37" s="3" t="s">
        <v>142</v>
      </c>
      <c r="F37" s="3" t="s">
        <v>142</v>
      </c>
      <c r="G37" s="3" t="s">
        <v>142</v>
      </c>
      <c r="H37" s="3" t="s">
        <v>142</v>
      </c>
      <c r="I37" s="3" t="s">
        <v>142</v>
      </c>
      <c r="J37" s="3" t="s">
        <v>142</v>
      </c>
      <c r="K37" s="3" t="s">
        <v>142</v>
      </c>
      <c r="L37" s="3" t="s">
        <v>142</v>
      </c>
      <c r="M37" s="3" t="s">
        <v>142</v>
      </c>
      <c r="N37" s="3" t="s">
        <v>142</v>
      </c>
      <c r="O37" s="3" t="s">
        <v>142</v>
      </c>
      <c r="P37" s="3" t="s">
        <v>142</v>
      </c>
      <c r="Q37" s="3" t="s">
        <v>142</v>
      </c>
      <c r="R37" s="3" t="s">
        <v>142</v>
      </c>
      <c r="S37" s="3" t="s">
        <v>142</v>
      </c>
      <c r="T37" s="3" t="s">
        <v>142</v>
      </c>
      <c r="U37" s="3" t="s">
        <v>142</v>
      </c>
      <c r="V37" s="3" t="s">
        <v>142</v>
      </c>
      <c r="W37" s="3" t="s">
        <v>142</v>
      </c>
      <c r="X37" s="3" t="s">
        <v>142</v>
      </c>
      <c r="Y37" s="3" t="s">
        <v>142</v>
      </c>
      <c r="Z37" s="3" t="s">
        <v>142</v>
      </c>
      <c r="AA37" s="3" t="s">
        <v>142</v>
      </c>
      <c r="AB37" s="3" t="s">
        <v>142</v>
      </c>
      <c r="AC37" s="3" t="s">
        <v>142</v>
      </c>
      <c r="AD37" s="3" t="s">
        <v>142</v>
      </c>
      <c r="AE37" s="3" t="s">
        <v>142</v>
      </c>
      <c r="AF37" s="3" t="s">
        <v>142</v>
      </c>
      <c r="AG37" s="3" t="s">
        <v>142</v>
      </c>
      <c r="AH37" s="3" t="s">
        <v>142</v>
      </c>
      <c r="AI37" s="3" t="s">
        <v>142</v>
      </c>
      <c r="AJ37" s="3" t="s">
        <v>142</v>
      </c>
      <c r="AK37" s="3" t="s">
        <v>142</v>
      </c>
      <c r="AL37" s="3" t="s">
        <v>142</v>
      </c>
      <c r="AM37" s="3" t="s">
        <v>142</v>
      </c>
      <c r="AN37" s="3" t="s">
        <v>142</v>
      </c>
      <c r="AO37" s="3" t="s">
        <v>142</v>
      </c>
      <c r="AP37" s="3" t="s">
        <v>142</v>
      </c>
      <c r="AQ37" s="3" t="s">
        <v>142</v>
      </c>
      <c r="AR37" s="3" t="s">
        <v>142</v>
      </c>
      <c r="AS37" s="3" t="s">
        <v>142</v>
      </c>
      <c r="AT37" s="3" t="s">
        <v>142</v>
      </c>
      <c r="AU37" s="3" t="s">
        <v>142</v>
      </c>
      <c r="AV37" s="3" t="s">
        <v>142</v>
      </c>
      <c r="AW37" s="3" t="s">
        <v>142</v>
      </c>
      <c r="AX37" s="3" t="s">
        <v>142</v>
      </c>
      <c r="AY37" s="3" t="s">
        <v>142</v>
      </c>
      <c r="AZ37" s="3" t="s">
        <v>142</v>
      </c>
      <c r="BA37" s="3" t="s">
        <v>142</v>
      </c>
      <c r="BB37" s="3" t="s">
        <v>142</v>
      </c>
      <c r="BC37" s="3" t="s">
        <v>142</v>
      </c>
      <c r="BD37" s="1"/>
      <c r="BE37" s="1"/>
    </row>
    <row r="38" spans="1:57" s="4" customFormat="1" ht="23.95" customHeight="1" x14ac:dyDescent="0.3">
      <c r="A38" s="81" t="s">
        <v>174</v>
      </c>
      <c r="B38" s="99" t="s">
        <v>176</v>
      </c>
      <c r="C38" s="38">
        <f>C39+C40</f>
        <v>2</v>
      </c>
      <c r="D38" s="84"/>
      <c r="E38" s="85"/>
      <c r="F38" s="85"/>
      <c r="G38" s="85"/>
      <c r="H38" s="85"/>
      <c r="I38" s="85"/>
      <c r="J38" s="85"/>
      <c r="K38" s="85"/>
      <c r="L38" s="85"/>
      <c r="M38" s="85"/>
      <c r="N38" s="85"/>
      <c r="O38" s="85"/>
      <c r="P38" s="85"/>
      <c r="Q38" s="85"/>
      <c r="R38" s="85"/>
      <c r="S38" s="85"/>
      <c r="T38" s="85"/>
      <c r="U38" s="85"/>
      <c r="V38" s="85"/>
      <c r="W38" s="85"/>
      <c r="X38" s="85"/>
      <c r="Y38" s="85"/>
      <c r="Z38" s="85"/>
      <c r="AA38" s="85"/>
      <c r="AB38" s="85"/>
      <c r="AC38" s="85"/>
      <c r="AD38" s="85"/>
      <c r="AE38" s="85"/>
      <c r="AF38" s="85"/>
      <c r="AG38" s="85"/>
      <c r="AH38" s="85"/>
      <c r="AI38" s="85"/>
      <c r="AJ38" s="85"/>
      <c r="AK38" s="85"/>
      <c r="AL38" s="85"/>
      <c r="AM38" s="85"/>
      <c r="AN38" s="85"/>
      <c r="AO38" s="85"/>
      <c r="AP38" s="85"/>
      <c r="AQ38" s="85"/>
      <c r="AR38" s="85"/>
      <c r="AS38" s="85"/>
      <c r="AT38" s="85"/>
      <c r="AU38" s="85"/>
      <c r="AV38" s="85"/>
      <c r="AW38" s="85"/>
      <c r="AX38" s="85"/>
      <c r="AY38" s="85"/>
      <c r="AZ38" s="85"/>
      <c r="BA38" s="85"/>
      <c r="BB38" s="85"/>
      <c r="BC38" s="85"/>
      <c r="BD38" s="1"/>
      <c r="BE38" s="1"/>
    </row>
    <row r="39" spans="1:57" s="4" customFormat="1" ht="23.95" customHeight="1" x14ac:dyDescent="0.3">
      <c r="A39" s="81" t="s">
        <v>174</v>
      </c>
      <c r="B39" s="100" t="s">
        <v>177</v>
      </c>
      <c r="C39" s="102">
        <f>SUM(D38:BC38)</f>
        <v>0</v>
      </c>
      <c r="D39" s="32"/>
      <c r="E39" s="32"/>
      <c r="F39" s="32">
        <v>2</v>
      </c>
      <c r="G39" s="32"/>
      <c r="H39" s="32"/>
      <c r="I39" s="32"/>
      <c r="J39" s="32"/>
      <c r="K39" s="32"/>
      <c r="L39" s="32"/>
      <c r="M39" s="32"/>
      <c r="N39" s="32"/>
      <c r="O39" s="32"/>
      <c r="P39" s="32"/>
      <c r="Q39" s="32"/>
      <c r="R39" s="32"/>
      <c r="S39" s="32"/>
      <c r="T39" s="32"/>
      <c r="U39" s="32"/>
      <c r="V39" s="32"/>
      <c r="W39" s="32"/>
      <c r="X39" s="32"/>
      <c r="Y39" s="32"/>
      <c r="Z39" s="32"/>
      <c r="AA39" s="32"/>
      <c r="AB39" s="32"/>
      <c r="AC39" s="32"/>
      <c r="AD39" s="32"/>
      <c r="AE39" s="32"/>
      <c r="AF39" s="32"/>
      <c r="AG39" s="32"/>
      <c r="AH39" s="32"/>
      <c r="AI39" s="32"/>
      <c r="AJ39" s="32"/>
      <c r="AK39" s="32"/>
      <c r="AL39" s="32"/>
      <c r="AM39" s="32"/>
      <c r="AN39" s="32"/>
      <c r="AO39" s="32"/>
      <c r="AP39" s="32"/>
      <c r="AQ39" s="32"/>
      <c r="AR39" s="32"/>
      <c r="AS39" s="32"/>
      <c r="AT39" s="32"/>
      <c r="AU39" s="32"/>
      <c r="AV39" s="32"/>
      <c r="AW39" s="32"/>
      <c r="AX39" s="32"/>
      <c r="AY39" s="32"/>
      <c r="AZ39" s="32"/>
      <c r="BA39" s="32"/>
      <c r="BB39" s="32"/>
      <c r="BC39" s="32"/>
      <c r="BD39" s="1"/>
      <c r="BE39" s="1"/>
    </row>
    <row r="40" spans="1:57" s="4" customFormat="1" ht="23.95" customHeight="1" x14ac:dyDescent="0.3">
      <c r="A40" s="81" t="s">
        <v>174</v>
      </c>
      <c r="B40" s="100" t="s">
        <v>178</v>
      </c>
      <c r="C40" s="102">
        <f>SUM(D39:BC39)</f>
        <v>2</v>
      </c>
      <c r="D40" s="32"/>
      <c r="E40" s="32"/>
      <c r="F40" s="32"/>
      <c r="G40" s="32"/>
      <c r="H40" s="32"/>
      <c r="I40" s="32"/>
      <c r="J40" s="32"/>
      <c r="K40" s="32"/>
      <c r="L40" s="32"/>
      <c r="M40" s="32"/>
      <c r="N40" s="32"/>
      <c r="O40" s="32"/>
      <c r="P40" s="32"/>
      <c r="Q40" s="32"/>
      <c r="R40" s="32"/>
      <c r="S40" s="32"/>
      <c r="T40" s="32"/>
      <c r="U40" s="32"/>
      <c r="V40" s="32"/>
      <c r="W40" s="32"/>
      <c r="X40" s="32"/>
      <c r="Y40" s="32"/>
      <c r="Z40" s="32"/>
      <c r="AA40" s="32"/>
      <c r="AB40" s="32"/>
      <c r="AC40" s="32"/>
      <c r="AD40" s="32"/>
      <c r="AE40" s="32"/>
      <c r="AF40" s="32"/>
      <c r="AG40" s="32"/>
      <c r="AH40" s="32"/>
      <c r="AI40" s="32"/>
      <c r="AJ40" s="32"/>
      <c r="AK40" s="32"/>
      <c r="AL40" s="32"/>
      <c r="AM40" s="32"/>
      <c r="AN40" s="32"/>
      <c r="AO40" s="32"/>
      <c r="AP40" s="32"/>
      <c r="AQ40" s="32"/>
      <c r="AR40" s="32"/>
      <c r="AS40" s="32"/>
      <c r="AT40" s="32"/>
      <c r="AU40" s="32"/>
      <c r="AV40" s="32"/>
      <c r="AW40" s="32"/>
      <c r="AX40" s="32"/>
      <c r="AY40" s="32"/>
      <c r="AZ40" s="32"/>
      <c r="BA40" s="32"/>
      <c r="BB40" s="32"/>
      <c r="BC40" s="32"/>
      <c r="BD40" s="1"/>
      <c r="BE40" s="1"/>
    </row>
    <row r="41" spans="1:57" s="4" customFormat="1" ht="23.95" customHeight="1" x14ac:dyDescent="0.3">
      <c r="A41" s="81" t="s">
        <v>174</v>
      </c>
      <c r="B41" s="99" t="s">
        <v>179</v>
      </c>
      <c r="C41" s="38">
        <f>C42+C43+C44+C45</f>
        <v>11</v>
      </c>
      <c r="D41" s="86"/>
      <c r="E41" s="87"/>
      <c r="F41" s="87"/>
      <c r="G41" s="87"/>
      <c r="H41" s="87"/>
      <c r="I41" s="87"/>
      <c r="J41" s="87"/>
      <c r="K41" s="87"/>
      <c r="L41" s="87"/>
      <c r="M41" s="87"/>
      <c r="N41" s="87"/>
      <c r="O41" s="87"/>
      <c r="P41" s="87"/>
      <c r="Q41" s="87"/>
      <c r="R41" s="87"/>
      <c r="S41" s="87"/>
      <c r="T41" s="87"/>
      <c r="U41" s="87"/>
      <c r="V41" s="87"/>
      <c r="W41" s="87"/>
      <c r="X41" s="87"/>
      <c r="Y41" s="87"/>
      <c r="Z41" s="87"/>
      <c r="AA41" s="87"/>
      <c r="AB41" s="87"/>
      <c r="AC41" s="87"/>
      <c r="AD41" s="87"/>
      <c r="AE41" s="87"/>
      <c r="AF41" s="87"/>
      <c r="AG41" s="87"/>
      <c r="AH41" s="87"/>
      <c r="AI41" s="87"/>
      <c r="AJ41" s="87"/>
      <c r="AK41" s="87"/>
      <c r="AL41" s="87"/>
      <c r="AM41" s="87"/>
      <c r="AN41" s="87"/>
      <c r="AO41" s="87"/>
      <c r="AP41" s="87"/>
      <c r="AQ41" s="87"/>
      <c r="AR41" s="87"/>
      <c r="AS41" s="87"/>
      <c r="AT41" s="87"/>
      <c r="AU41" s="87"/>
      <c r="AV41" s="87"/>
      <c r="AW41" s="87"/>
      <c r="AX41" s="87"/>
      <c r="AY41" s="87"/>
      <c r="AZ41" s="87"/>
      <c r="BA41" s="87"/>
      <c r="BB41" s="87"/>
      <c r="BC41" s="87"/>
      <c r="BD41" s="1"/>
      <c r="BE41" s="1"/>
    </row>
    <row r="42" spans="1:57" s="4" customFormat="1" ht="23.95" customHeight="1" x14ac:dyDescent="0.3">
      <c r="A42" s="81" t="s">
        <v>174</v>
      </c>
      <c r="B42" s="100" t="s">
        <v>180</v>
      </c>
      <c r="C42" s="102">
        <f>SUM(D41:BC41)</f>
        <v>0</v>
      </c>
      <c r="D42" s="32"/>
      <c r="E42" s="32"/>
      <c r="F42" s="32"/>
      <c r="G42" s="32"/>
      <c r="H42" s="32"/>
      <c r="I42" s="32"/>
      <c r="J42" s="32"/>
      <c r="K42" s="32"/>
      <c r="L42" s="32"/>
      <c r="M42" s="32"/>
      <c r="N42" s="32"/>
      <c r="O42" s="32"/>
      <c r="P42" s="32"/>
      <c r="Q42" s="32"/>
      <c r="R42" s="32"/>
      <c r="S42" s="32"/>
      <c r="T42" s="32"/>
      <c r="U42" s="32"/>
      <c r="V42" s="32"/>
      <c r="W42" s="32"/>
      <c r="X42" s="32"/>
      <c r="Y42" s="32"/>
      <c r="Z42" s="32"/>
      <c r="AA42" s="32"/>
      <c r="AB42" s="32"/>
      <c r="AC42" s="32"/>
      <c r="AD42" s="32"/>
      <c r="AE42" s="32"/>
      <c r="AF42" s="32"/>
      <c r="AG42" s="32"/>
      <c r="AH42" s="32"/>
      <c r="AI42" s="32"/>
      <c r="AJ42" s="32"/>
      <c r="AK42" s="32"/>
      <c r="AL42" s="32"/>
      <c r="AM42" s="32"/>
      <c r="AN42" s="32"/>
      <c r="AO42" s="32"/>
      <c r="AP42" s="32"/>
      <c r="AQ42" s="32"/>
      <c r="AR42" s="32"/>
      <c r="AS42" s="32"/>
      <c r="AT42" s="32"/>
      <c r="AU42" s="32"/>
      <c r="AV42" s="32"/>
      <c r="AW42" s="32"/>
      <c r="AX42" s="32"/>
      <c r="AY42" s="32"/>
      <c r="AZ42" s="32"/>
      <c r="BA42" s="32"/>
      <c r="BB42" s="32"/>
      <c r="BC42" s="32"/>
      <c r="BD42" s="1"/>
      <c r="BE42" s="1"/>
    </row>
    <row r="43" spans="1:57" s="4" customFormat="1" ht="23.95" customHeight="1" x14ac:dyDescent="0.3">
      <c r="A43" s="81" t="s">
        <v>174</v>
      </c>
      <c r="B43" s="100" t="s">
        <v>181</v>
      </c>
      <c r="C43" s="102">
        <f>SUM(D42:BC42)</f>
        <v>0</v>
      </c>
      <c r="D43" s="32">
        <v>1</v>
      </c>
      <c r="E43" s="32"/>
      <c r="F43" s="32">
        <v>1</v>
      </c>
      <c r="G43" s="32"/>
      <c r="H43" s="32">
        <v>1</v>
      </c>
      <c r="I43" s="32">
        <v>1</v>
      </c>
      <c r="J43" s="32"/>
      <c r="K43" s="32"/>
      <c r="L43" s="32"/>
      <c r="M43" s="32"/>
      <c r="N43" s="32"/>
      <c r="O43" s="32"/>
      <c r="P43" s="32"/>
      <c r="Q43" s="32"/>
      <c r="R43" s="32"/>
      <c r="S43" s="32"/>
      <c r="T43" s="32"/>
      <c r="U43" s="32"/>
      <c r="V43" s="32"/>
      <c r="W43" s="32"/>
      <c r="X43" s="32"/>
      <c r="Y43" s="32"/>
      <c r="Z43" s="32"/>
      <c r="AA43" s="32"/>
      <c r="AB43" s="32"/>
      <c r="AC43" s="32"/>
      <c r="AD43" s="32"/>
      <c r="AE43" s="32"/>
      <c r="AF43" s="32"/>
      <c r="AG43" s="32"/>
      <c r="AH43" s="32"/>
      <c r="AI43" s="32"/>
      <c r="AJ43" s="32"/>
      <c r="AK43" s="32"/>
      <c r="AL43" s="32"/>
      <c r="AM43" s="32">
        <v>1</v>
      </c>
      <c r="AN43" s="32"/>
      <c r="AO43" s="32">
        <v>1</v>
      </c>
      <c r="AP43" s="32"/>
      <c r="AQ43" s="32"/>
      <c r="AR43" s="32"/>
      <c r="AS43" s="32"/>
      <c r="AT43" s="32"/>
      <c r="AU43" s="32"/>
      <c r="AV43" s="32"/>
      <c r="AW43" s="32"/>
      <c r="AX43" s="32"/>
      <c r="AY43" s="32"/>
      <c r="AZ43" s="32"/>
      <c r="BA43" s="32"/>
      <c r="BB43" s="32"/>
      <c r="BC43" s="32"/>
      <c r="BD43" s="1"/>
      <c r="BE43" s="1"/>
    </row>
    <row r="44" spans="1:57" s="4" customFormat="1" ht="23.95" customHeight="1" x14ac:dyDescent="0.3">
      <c r="A44" s="81" t="s">
        <v>174</v>
      </c>
      <c r="B44" s="100" t="s">
        <v>182</v>
      </c>
      <c r="C44" s="102">
        <f>SUM(D43:BC43)</f>
        <v>6</v>
      </c>
      <c r="D44" s="32">
        <v>1</v>
      </c>
      <c r="E44" s="32"/>
      <c r="F44" s="32">
        <v>1</v>
      </c>
      <c r="G44" s="32"/>
      <c r="H44" s="32">
        <v>1</v>
      </c>
      <c r="I44" s="32">
        <v>1</v>
      </c>
      <c r="J44" s="32"/>
      <c r="K44" s="32"/>
      <c r="L44" s="32"/>
      <c r="M44" s="32"/>
      <c r="N44" s="32"/>
      <c r="O44" s="32"/>
      <c r="P44" s="32"/>
      <c r="Q44" s="32"/>
      <c r="R44" s="32"/>
      <c r="S44" s="32"/>
      <c r="T44" s="32"/>
      <c r="U44" s="32"/>
      <c r="V44" s="32"/>
      <c r="W44" s="32"/>
      <c r="X44" s="32"/>
      <c r="Y44" s="32"/>
      <c r="Z44" s="32"/>
      <c r="AA44" s="32"/>
      <c r="AB44" s="32"/>
      <c r="AC44" s="32"/>
      <c r="AD44" s="32"/>
      <c r="AE44" s="32"/>
      <c r="AF44" s="32"/>
      <c r="AG44" s="32"/>
      <c r="AH44" s="32"/>
      <c r="AI44" s="32"/>
      <c r="AJ44" s="32"/>
      <c r="AK44" s="32"/>
      <c r="AL44" s="32"/>
      <c r="AM44" s="32">
        <v>1</v>
      </c>
      <c r="AN44" s="32"/>
      <c r="AO44" s="32"/>
      <c r="AP44" s="32"/>
      <c r="AQ44" s="32"/>
      <c r="AR44" s="32"/>
      <c r="AS44" s="32"/>
      <c r="AT44" s="32"/>
      <c r="AU44" s="32"/>
      <c r="AV44" s="32"/>
      <c r="AW44" s="32"/>
      <c r="AX44" s="32"/>
      <c r="AY44" s="32"/>
      <c r="AZ44" s="32"/>
      <c r="BA44" s="32"/>
      <c r="BB44" s="32"/>
      <c r="BC44" s="32"/>
      <c r="BD44" s="1"/>
      <c r="BE44" s="1"/>
    </row>
    <row r="45" spans="1:57" s="4" customFormat="1" ht="23.95" customHeight="1" x14ac:dyDescent="0.3">
      <c r="A45" s="81" t="s">
        <v>174</v>
      </c>
      <c r="B45" s="100" t="s">
        <v>183</v>
      </c>
      <c r="C45" s="102">
        <f>SUM(D44:BC44)</f>
        <v>5</v>
      </c>
      <c r="D45" s="32">
        <v>1</v>
      </c>
      <c r="E45" s="32"/>
      <c r="F45" s="32">
        <v>1</v>
      </c>
      <c r="G45" s="32"/>
      <c r="H45" s="32">
        <v>1</v>
      </c>
      <c r="I45" s="32">
        <v>1</v>
      </c>
      <c r="J45" s="32"/>
      <c r="K45" s="32"/>
      <c r="L45" s="32"/>
      <c r="M45" s="32"/>
      <c r="N45" s="32"/>
      <c r="O45" s="32"/>
      <c r="P45" s="32"/>
      <c r="Q45" s="32"/>
      <c r="R45" s="32"/>
      <c r="S45" s="32"/>
      <c r="T45" s="32"/>
      <c r="U45" s="32"/>
      <c r="V45" s="32"/>
      <c r="W45" s="32"/>
      <c r="X45" s="32"/>
      <c r="Y45" s="32"/>
      <c r="Z45" s="32"/>
      <c r="AA45" s="32"/>
      <c r="AB45" s="32"/>
      <c r="AC45" s="32"/>
      <c r="AD45" s="32"/>
      <c r="AE45" s="32"/>
      <c r="AF45" s="32"/>
      <c r="AG45" s="32"/>
      <c r="AH45" s="32"/>
      <c r="AI45" s="32"/>
      <c r="AJ45" s="32"/>
      <c r="AK45" s="32"/>
      <c r="AL45" s="32"/>
      <c r="AM45" s="32"/>
      <c r="AN45" s="32"/>
      <c r="AO45" s="32"/>
      <c r="AP45" s="32"/>
      <c r="AQ45" s="32"/>
      <c r="AR45" s="32"/>
      <c r="AS45" s="32"/>
      <c r="AT45" s="32"/>
      <c r="AU45" s="32"/>
      <c r="AV45" s="32"/>
      <c r="AW45" s="32"/>
      <c r="AX45" s="32"/>
      <c r="AY45" s="32"/>
      <c r="AZ45" s="32"/>
      <c r="BA45" s="32"/>
      <c r="BB45" s="32"/>
      <c r="BC45" s="32"/>
      <c r="BD45" s="1"/>
      <c r="BE45" s="1"/>
    </row>
    <row r="46" spans="1:57" s="4" customFormat="1" ht="23.95" customHeight="1" x14ac:dyDescent="0.3">
      <c r="A46" s="81" t="s">
        <v>174</v>
      </c>
      <c r="B46" s="99" t="s">
        <v>184</v>
      </c>
      <c r="C46" s="38">
        <f>C47+C50+C51+C48+C49</f>
        <v>42.5</v>
      </c>
      <c r="D46" s="86"/>
      <c r="E46" s="87"/>
      <c r="F46" s="87"/>
      <c r="G46" s="87"/>
      <c r="H46" s="87"/>
      <c r="I46" s="87"/>
      <c r="J46" s="87"/>
      <c r="K46" s="87"/>
      <c r="L46" s="87"/>
      <c r="M46" s="87"/>
      <c r="N46" s="87"/>
      <c r="O46" s="87"/>
      <c r="P46" s="87"/>
      <c r="Q46" s="87"/>
      <c r="R46" s="87"/>
      <c r="S46" s="87"/>
      <c r="T46" s="87"/>
      <c r="U46" s="87"/>
      <c r="V46" s="87"/>
      <c r="W46" s="87"/>
      <c r="X46" s="87"/>
      <c r="Y46" s="87"/>
      <c r="Z46" s="87"/>
      <c r="AA46" s="87"/>
      <c r="AB46" s="87"/>
      <c r="AC46" s="87"/>
      <c r="AD46" s="87"/>
      <c r="AE46" s="87"/>
      <c r="AF46" s="87"/>
      <c r="AG46" s="87"/>
      <c r="AH46" s="87"/>
      <c r="AI46" s="87"/>
      <c r="AJ46" s="87"/>
      <c r="AK46" s="87"/>
      <c r="AL46" s="87"/>
      <c r="AM46" s="87"/>
      <c r="AN46" s="87"/>
      <c r="AO46" s="87"/>
      <c r="AP46" s="87"/>
      <c r="AQ46" s="87"/>
      <c r="AR46" s="87"/>
      <c r="AS46" s="87"/>
      <c r="AT46" s="87"/>
      <c r="AU46" s="87"/>
      <c r="AV46" s="87"/>
      <c r="AW46" s="87"/>
      <c r="AX46" s="87"/>
      <c r="AY46" s="87"/>
      <c r="AZ46" s="87"/>
      <c r="BA46" s="87"/>
      <c r="BB46" s="87"/>
      <c r="BC46" s="87"/>
      <c r="BD46" s="1"/>
      <c r="BE46" s="1"/>
    </row>
    <row r="47" spans="1:57" s="4" customFormat="1" ht="23.95" customHeight="1" x14ac:dyDescent="0.3">
      <c r="A47" s="81" t="s">
        <v>174</v>
      </c>
      <c r="B47" s="100" t="s">
        <v>185</v>
      </c>
      <c r="C47" s="102">
        <f>SUM(D46:BC46)</f>
        <v>0</v>
      </c>
      <c r="D47" s="32"/>
      <c r="E47" s="32"/>
      <c r="F47" s="32">
        <v>0.5</v>
      </c>
      <c r="G47" s="32"/>
      <c r="H47" s="32"/>
      <c r="I47" s="32"/>
      <c r="J47" s="32"/>
      <c r="K47" s="32"/>
      <c r="L47" s="32"/>
      <c r="M47" s="32"/>
      <c r="N47" s="32"/>
      <c r="O47" s="32"/>
      <c r="P47" s="32"/>
      <c r="Q47" s="32"/>
      <c r="R47" s="32"/>
      <c r="S47" s="32"/>
      <c r="T47" s="32"/>
      <c r="U47" s="32"/>
      <c r="V47" s="32"/>
      <c r="W47" s="32"/>
      <c r="X47" s="32"/>
      <c r="Y47" s="32"/>
      <c r="Z47" s="32"/>
      <c r="AA47" s="32"/>
      <c r="AB47" s="32"/>
      <c r="AC47" s="32"/>
      <c r="AD47" s="32"/>
      <c r="AE47" s="32"/>
      <c r="AF47" s="32"/>
      <c r="AG47" s="32"/>
      <c r="AH47" s="32"/>
      <c r="AI47" s="32"/>
      <c r="AJ47" s="32"/>
      <c r="AK47" s="32"/>
      <c r="AL47" s="32"/>
      <c r="AM47" s="32"/>
      <c r="AN47" s="32"/>
      <c r="AO47" s="32"/>
      <c r="AP47" s="32"/>
      <c r="AQ47" s="32"/>
      <c r="AR47" s="32"/>
      <c r="AS47" s="32"/>
      <c r="AT47" s="32"/>
      <c r="AU47" s="32"/>
      <c r="AV47" s="32"/>
      <c r="AW47" s="32"/>
      <c r="AX47" s="32"/>
      <c r="AY47" s="32"/>
      <c r="AZ47" s="32"/>
      <c r="BA47" s="32"/>
      <c r="BB47" s="32"/>
      <c r="BC47" s="32"/>
      <c r="BD47" s="1"/>
      <c r="BE47" s="1"/>
    </row>
    <row r="48" spans="1:57" s="4" customFormat="1" ht="23.95" customHeight="1" x14ac:dyDescent="0.3">
      <c r="A48" s="81" t="s">
        <v>174</v>
      </c>
      <c r="B48" s="100" t="s">
        <v>186</v>
      </c>
      <c r="C48" s="102">
        <f>SUM(D47:BC47)</f>
        <v>0.5</v>
      </c>
      <c r="D48" s="32">
        <v>1</v>
      </c>
      <c r="E48" s="32"/>
      <c r="F48" s="32">
        <v>2</v>
      </c>
      <c r="G48" s="32"/>
      <c r="H48" s="32">
        <v>1</v>
      </c>
      <c r="I48" s="32">
        <v>1</v>
      </c>
      <c r="J48" s="32">
        <v>1</v>
      </c>
      <c r="K48" s="32"/>
      <c r="L48" s="32"/>
      <c r="M48" s="32"/>
      <c r="N48" s="32"/>
      <c r="O48" s="32"/>
      <c r="P48" s="32"/>
      <c r="Q48" s="32"/>
      <c r="R48" s="32"/>
      <c r="S48" s="32"/>
      <c r="T48" s="32"/>
      <c r="U48" s="32"/>
      <c r="V48" s="32"/>
      <c r="W48" s="32"/>
      <c r="X48" s="32"/>
      <c r="Y48" s="32"/>
      <c r="Z48" s="32"/>
      <c r="AA48" s="32"/>
      <c r="AB48" s="32"/>
      <c r="AC48" s="32"/>
      <c r="AD48" s="32"/>
      <c r="AE48" s="32"/>
      <c r="AF48" s="32">
        <v>1</v>
      </c>
      <c r="AG48" s="32"/>
      <c r="AH48" s="32"/>
      <c r="AI48" s="32"/>
      <c r="AJ48" s="32"/>
      <c r="AK48" s="32"/>
      <c r="AL48" s="32"/>
      <c r="AM48" s="32">
        <v>1</v>
      </c>
      <c r="AN48" s="32"/>
      <c r="AO48" s="32">
        <v>1</v>
      </c>
      <c r="AP48" s="32"/>
      <c r="AQ48" s="32"/>
      <c r="AR48" s="32"/>
      <c r="AS48" s="32">
        <v>2</v>
      </c>
      <c r="AT48" s="32"/>
      <c r="AU48" s="32"/>
      <c r="AV48" s="32"/>
      <c r="AW48" s="32"/>
      <c r="AX48" s="32"/>
      <c r="AY48" s="32"/>
      <c r="AZ48" s="32"/>
      <c r="BA48" s="32"/>
      <c r="BB48" s="32"/>
      <c r="BC48" s="32"/>
      <c r="BD48" s="1"/>
      <c r="BE48" s="1"/>
    </row>
    <row r="49" spans="1:57" s="4" customFormat="1" ht="23.95" customHeight="1" x14ac:dyDescent="0.3">
      <c r="A49" s="81" t="s">
        <v>174</v>
      </c>
      <c r="B49" s="100" t="s">
        <v>187</v>
      </c>
      <c r="C49" s="102">
        <f>SUM(D48:BC48)</f>
        <v>11</v>
      </c>
      <c r="D49" s="32">
        <v>2</v>
      </c>
      <c r="E49" s="32"/>
      <c r="F49" s="32">
        <v>2</v>
      </c>
      <c r="G49" s="32"/>
      <c r="H49" s="32">
        <v>2</v>
      </c>
      <c r="I49" s="32">
        <v>2</v>
      </c>
      <c r="J49" s="32">
        <v>1</v>
      </c>
      <c r="K49" s="32"/>
      <c r="L49" s="32"/>
      <c r="M49" s="32"/>
      <c r="N49" s="32"/>
      <c r="O49" s="32"/>
      <c r="P49" s="32"/>
      <c r="Q49" s="32"/>
      <c r="R49" s="32"/>
      <c r="S49" s="32"/>
      <c r="T49" s="32"/>
      <c r="U49" s="32"/>
      <c r="V49" s="32"/>
      <c r="W49" s="32"/>
      <c r="X49" s="32"/>
      <c r="Y49" s="32"/>
      <c r="Z49" s="32"/>
      <c r="AA49" s="32"/>
      <c r="AB49" s="32"/>
      <c r="AC49" s="32"/>
      <c r="AD49" s="32"/>
      <c r="AE49" s="32"/>
      <c r="AF49" s="32">
        <v>1</v>
      </c>
      <c r="AG49" s="32"/>
      <c r="AH49" s="32"/>
      <c r="AI49" s="32"/>
      <c r="AJ49" s="32"/>
      <c r="AK49" s="32"/>
      <c r="AL49" s="32"/>
      <c r="AM49" s="32">
        <v>1</v>
      </c>
      <c r="AN49" s="32"/>
      <c r="AO49" s="32">
        <v>1</v>
      </c>
      <c r="AP49" s="32"/>
      <c r="AQ49" s="32"/>
      <c r="AR49" s="32"/>
      <c r="AS49" s="32">
        <v>4</v>
      </c>
      <c r="AT49" s="32"/>
      <c r="AU49" s="32"/>
      <c r="AV49" s="32"/>
      <c r="AW49" s="32"/>
      <c r="AX49" s="32"/>
      <c r="AY49" s="32"/>
      <c r="AZ49" s="32"/>
      <c r="BA49" s="32"/>
      <c r="BB49" s="32"/>
      <c r="BC49" s="32"/>
      <c r="BD49" s="1"/>
      <c r="BE49" s="1"/>
    </row>
    <row r="50" spans="1:57" s="4" customFormat="1" ht="23.95" customHeight="1" x14ac:dyDescent="0.3">
      <c r="A50" s="81" t="s">
        <v>174</v>
      </c>
      <c r="B50" s="100" t="s">
        <v>188</v>
      </c>
      <c r="C50" s="102">
        <f>SUM(D49:BC49)</f>
        <v>16</v>
      </c>
      <c r="D50" s="32">
        <v>2</v>
      </c>
      <c r="E50" s="32"/>
      <c r="F50" s="32">
        <v>2</v>
      </c>
      <c r="G50" s="32"/>
      <c r="H50" s="32">
        <v>2</v>
      </c>
      <c r="I50" s="32">
        <v>2</v>
      </c>
      <c r="J50" s="32"/>
      <c r="K50" s="32"/>
      <c r="L50" s="32"/>
      <c r="M50" s="32"/>
      <c r="N50" s="32"/>
      <c r="O50" s="32"/>
      <c r="P50" s="32"/>
      <c r="Q50" s="32"/>
      <c r="R50" s="32"/>
      <c r="S50" s="32"/>
      <c r="T50" s="32"/>
      <c r="U50" s="32"/>
      <c r="V50" s="32"/>
      <c r="W50" s="32"/>
      <c r="X50" s="32"/>
      <c r="Y50" s="32"/>
      <c r="Z50" s="32"/>
      <c r="AA50" s="32"/>
      <c r="AB50" s="32"/>
      <c r="AC50" s="32"/>
      <c r="AD50" s="32"/>
      <c r="AE50" s="32"/>
      <c r="AF50" s="32"/>
      <c r="AG50" s="32"/>
      <c r="AH50" s="32"/>
      <c r="AI50" s="32"/>
      <c r="AJ50" s="32"/>
      <c r="AK50" s="32"/>
      <c r="AL50" s="32"/>
      <c r="AM50" s="32">
        <v>1</v>
      </c>
      <c r="AN50" s="32"/>
      <c r="AO50" s="32"/>
      <c r="AP50" s="32"/>
      <c r="AQ50" s="32"/>
      <c r="AR50" s="32"/>
      <c r="AS50" s="32">
        <v>6</v>
      </c>
      <c r="AT50" s="32"/>
      <c r="AU50" s="32"/>
      <c r="AV50" s="32"/>
      <c r="AW50" s="32"/>
      <c r="AX50" s="32"/>
      <c r="AY50" s="32"/>
      <c r="AZ50" s="32"/>
      <c r="BA50" s="32"/>
      <c r="BB50" s="32"/>
      <c r="BC50" s="32"/>
      <c r="BD50" s="1"/>
      <c r="BE50" s="1"/>
    </row>
    <row r="51" spans="1:57" s="4" customFormat="1" ht="23.95" customHeight="1" x14ac:dyDescent="0.3">
      <c r="A51" s="81" t="s">
        <v>174</v>
      </c>
      <c r="B51" s="100" t="s">
        <v>189</v>
      </c>
      <c r="C51" s="102">
        <f>SUM(D50:BC50)</f>
        <v>15</v>
      </c>
      <c r="D51" s="32"/>
      <c r="E51" s="32"/>
      <c r="F51" s="32">
        <v>1.5</v>
      </c>
      <c r="G51" s="32"/>
      <c r="H51" s="32"/>
      <c r="I51" s="32"/>
      <c r="J51" s="32"/>
      <c r="K51" s="32"/>
      <c r="L51" s="32"/>
      <c r="M51" s="32"/>
      <c r="N51" s="32"/>
      <c r="O51" s="32"/>
      <c r="P51" s="32"/>
      <c r="Q51" s="32"/>
      <c r="R51" s="32"/>
      <c r="S51" s="32"/>
      <c r="T51" s="32"/>
      <c r="U51" s="32"/>
      <c r="V51" s="32"/>
      <c r="W51" s="32"/>
      <c r="X51" s="32"/>
      <c r="Y51" s="32"/>
      <c r="Z51" s="32"/>
      <c r="AA51" s="32"/>
      <c r="AB51" s="32"/>
      <c r="AC51" s="32"/>
      <c r="AD51" s="32"/>
      <c r="AE51" s="32"/>
      <c r="AF51" s="32"/>
      <c r="AG51" s="32"/>
      <c r="AH51" s="32"/>
      <c r="AI51" s="32"/>
      <c r="AJ51" s="32"/>
      <c r="AK51" s="32"/>
      <c r="AL51" s="32"/>
      <c r="AM51" s="32"/>
      <c r="AN51" s="32"/>
      <c r="AO51" s="32"/>
      <c r="AP51" s="32"/>
      <c r="AQ51" s="32"/>
      <c r="AR51" s="32"/>
      <c r="AS51" s="32">
        <v>3</v>
      </c>
      <c r="AT51" s="32"/>
      <c r="AU51" s="32"/>
      <c r="AV51" s="32"/>
      <c r="AW51" s="32"/>
      <c r="AX51" s="32"/>
      <c r="AY51" s="32"/>
      <c r="AZ51" s="32"/>
      <c r="BA51" s="32"/>
      <c r="BB51" s="32"/>
      <c r="BC51" s="32"/>
      <c r="BD51" s="1"/>
      <c r="BE51" s="1"/>
    </row>
    <row r="52" spans="1:57" s="4" customFormat="1" ht="23.95" customHeight="1" x14ac:dyDescent="0.3">
      <c r="A52" s="81" t="s">
        <v>174</v>
      </c>
      <c r="B52" s="99" t="s">
        <v>190</v>
      </c>
      <c r="C52" s="38">
        <f>C53+C57+C54+C55+C56</f>
        <v>50.5</v>
      </c>
      <c r="D52" s="86"/>
      <c r="E52" s="87"/>
      <c r="F52" s="87"/>
      <c r="G52" s="87"/>
      <c r="H52" s="87"/>
      <c r="I52" s="87"/>
      <c r="J52" s="87"/>
      <c r="K52" s="87"/>
      <c r="L52" s="87"/>
      <c r="M52" s="87"/>
      <c r="N52" s="87"/>
      <c r="O52" s="87"/>
      <c r="P52" s="87"/>
      <c r="Q52" s="87"/>
      <c r="R52" s="87"/>
      <c r="S52" s="87"/>
      <c r="T52" s="87"/>
      <c r="U52" s="87"/>
      <c r="V52" s="87"/>
      <c r="W52" s="87"/>
      <c r="X52" s="87"/>
      <c r="Y52" s="87"/>
      <c r="Z52" s="87"/>
      <c r="AA52" s="87"/>
      <c r="AB52" s="87"/>
      <c r="AC52" s="87"/>
      <c r="AD52" s="87"/>
      <c r="AE52" s="87"/>
      <c r="AF52" s="87"/>
      <c r="AG52" s="87"/>
      <c r="AH52" s="87"/>
      <c r="AI52" s="87"/>
      <c r="AJ52" s="87"/>
      <c r="AK52" s="87"/>
      <c r="AL52" s="87"/>
      <c r="AM52" s="87"/>
      <c r="AN52" s="87"/>
      <c r="AO52" s="87"/>
      <c r="AP52" s="87"/>
      <c r="AQ52" s="87"/>
      <c r="AR52" s="87"/>
      <c r="AS52" s="87"/>
      <c r="AT52" s="87"/>
      <c r="AU52" s="87"/>
      <c r="AV52" s="87"/>
      <c r="AW52" s="87"/>
      <c r="AX52" s="87"/>
      <c r="AY52" s="87"/>
      <c r="AZ52" s="87"/>
      <c r="BA52" s="87"/>
      <c r="BB52" s="87"/>
      <c r="BC52" s="87"/>
      <c r="BD52" s="1"/>
      <c r="BE52" s="1"/>
    </row>
    <row r="53" spans="1:57" s="4" customFormat="1" ht="23.95" customHeight="1" x14ac:dyDescent="0.3">
      <c r="A53" s="81" t="s">
        <v>174</v>
      </c>
      <c r="B53" s="100" t="s">
        <v>191</v>
      </c>
      <c r="C53" s="102">
        <f>SUM(D52:BC52)</f>
        <v>0</v>
      </c>
      <c r="D53" s="32"/>
      <c r="E53" s="32"/>
      <c r="F53" s="32"/>
      <c r="G53" s="32"/>
      <c r="H53" s="32"/>
      <c r="I53" s="32"/>
      <c r="J53" s="32"/>
      <c r="K53" s="32"/>
      <c r="L53" s="32"/>
      <c r="M53" s="32"/>
      <c r="N53" s="32">
        <v>0.5</v>
      </c>
      <c r="O53" s="32"/>
      <c r="P53" s="32"/>
      <c r="Q53" s="32"/>
      <c r="R53" s="32"/>
      <c r="S53" s="32"/>
      <c r="T53" s="32"/>
      <c r="U53" s="32"/>
      <c r="V53" s="32"/>
      <c r="W53" s="32"/>
      <c r="X53" s="32"/>
      <c r="Y53" s="32"/>
      <c r="Z53" s="32"/>
      <c r="AA53" s="32"/>
      <c r="AB53" s="32"/>
      <c r="AC53" s="32"/>
      <c r="AD53" s="32"/>
      <c r="AE53" s="32"/>
      <c r="AF53" s="32"/>
      <c r="AG53" s="32"/>
      <c r="AH53" s="32"/>
      <c r="AI53" s="32"/>
      <c r="AJ53" s="32"/>
      <c r="AK53" s="32"/>
      <c r="AL53" s="32"/>
      <c r="AM53" s="32"/>
      <c r="AN53" s="32"/>
      <c r="AO53" s="32"/>
      <c r="AP53" s="32"/>
      <c r="AQ53" s="32"/>
      <c r="AR53" s="32"/>
      <c r="AS53" s="32"/>
      <c r="AT53" s="32"/>
      <c r="AU53" s="32"/>
      <c r="AV53" s="32"/>
      <c r="AW53" s="32"/>
      <c r="AX53" s="32"/>
      <c r="AY53" s="32"/>
      <c r="AZ53" s="32"/>
      <c r="BA53" s="32"/>
      <c r="BB53" s="32"/>
      <c r="BC53" s="32"/>
      <c r="BD53" s="1"/>
      <c r="BE53" s="1"/>
    </row>
    <row r="54" spans="1:57" s="4" customFormat="1" ht="23.95" customHeight="1" x14ac:dyDescent="0.3">
      <c r="A54" s="81" t="s">
        <v>174</v>
      </c>
      <c r="B54" s="100" t="s">
        <v>192</v>
      </c>
      <c r="C54" s="102">
        <f>SUM(D53:BC53)</f>
        <v>0.5</v>
      </c>
      <c r="D54" s="32">
        <v>1</v>
      </c>
      <c r="E54" s="32"/>
      <c r="F54" s="32"/>
      <c r="G54" s="32"/>
      <c r="H54" s="32"/>
      <c r="I54" s="32">
        <v>1</v>
      </c>
      <c r="J54" s="32"/>
      <c r="K54" s="32"/>
      <c r="L54" s="32">
        <v>1</v>
      </c>
      <c r="M54" s="32"/>
      <c r="N54" s="32">
        <v>7</v>
      </c>
      <c r="O54" s="32">
        <v>1</v>
      </c>
      <c r="P54" s="32"/>
      <c r="Q54" s="32"/>
      <c r="R54" s="32"/>
      <c r="S54" s="32"/>
      <c r="T54" s="32"/>
      <c r="U54" s="32"/>
      <c r="V54" s="32"/>
      <c r="W54" s="32"/>
      <c r="X54" s="32"/>
      <c r="Y54" s="32"/>
      <c r="Z54" s="32">
        <v>2</v>
      </c>
      <c r="AA54" s="32"/>
      <c r="AB54" s="32"/>
      <c r="AC54" s="32"/>
      <c r="AD54" s="32"/>
      <c r="AE54" s="32"/>
      <c r="AF54" s="32">
        <v>1</v>
      </c>
      <c r="AG54" s="32"/>
      <c r="AH54" s="32"/>
      <c r="AI54" s="32"/>
      <c r="AJ54" s="32"/>
      <c r="AK54" s="32"/>
      <c r="AL54" s="32"/>
      <c r="AM54" s="32"/>
      <c r="AN54" s="32"/>
      <c r="AO54" s="32">
        <v>1</v>
      </c>
      <c r="AP54" s="32"/>
      <c r="AQ54" s="32"/>
      <c r="AR54" s="32">
        <v>1</v>
      </c>
      <c r="AS54" s="32"/>
      <c r="AT54" s="32"/>
      <c r="AU54" s="32"/>
      <c r="AV54" s="32"/>
      <c r="AW54" s="32"/>
      <c r="AX54" s="32"/>
      <c r="AY54" s="32"/>
      <c r="AZ54" s="32"/>
      <c r="BA54" s="32"/>
      <c r="BB54" s="32"/>
      <c r="BC54" s="32"/>
      <c r="BD54" s="1"/>
      <c r="BE54" s="1"/>
    </row>
    <row r="55" spans="1:57" s="4" customFormat="1" ht="23.95" customHeight="1" x14ac:dyDescent="0.3">
      <c r="A55" s="81" t="s">
        <v>174</v>
      </c>
      <c r="B55" s="100" t="s">
        <v>193</v>
      </c>
      <c r="C55" s="102">
        <f>SUM(D54:BC54)</f>
        <v>16</v>
      </c>
      <c r="D55" s="32">
        <v>1</v>
      </c>
      <c r="E55" s="32"/>
      <c r="F55" s="32"/>
      <c r="G55" s="32"/>
      <c r="H55" s="32"/>
      <c r="I55" s="32">
        <v>2</v>
      </c>
      <c r="J55" s="32"/>
      <c r="K55" s="32"/>
      <c r="L55" s="32"/>
      <c r="M55" s="32"/>
      <c r="N55" s="32">
        <v>2</v>
      </c>
      <c r="O55" s="32">
        <v>2</v>
      </c>
      <c r="P55" s="32"/>
      <c r="Q55" s="32"/>
      <c r="R55" s="32"/>
      <c r="S55" s="32"/>
      <c r="T55" s="32"/>
      <c r="U55" s="32"/>
      <c r="V55" s="32"/>
      <c r="W55" s="32"/>
      <c r="X55" s="32"/>
      <c r="Y55" s="32">
        <v>6</v>
      </c>
      <c r="Z55" s="32">
        <v>1</v>
      </c>
      <c r="AA55" s="32"/>
      <c r="AB55" s="32"/>
      <c r="AC55" s="32"/>
      <c r="AD55" s="32"/>
      <c r="AE55" s="32"/>
      <c r="AF55" s="32"/>
      <c r="AG55" s="32"/>
      <c r="AH55" s="32">
        <v>2</v>
      </c>
      <c r="AI55" s="32"/>
      <c r="AJ55" s="32"/>
      <c r="AK55" s="32"/>
      <c r="AL55" s="32"/>
      <c r="AM55" s="32"/>
      <c r="AN55" s="32"/>
      <c r="AO55" s="32">
        <v>2</v>
      </c>
      <c r="AP55" s="32"/>
      <c r="AQ55" s="32"/>
      <c r="AR55" s="32"/>
      <c r="AS55" s="32"/>
      <c r="AT55" s="32"/>
      <c r="AU55" s="32"/>
      <c r="AV55" s="32"/>
      <c r="AW55" s="32">
        <v>2</v>
      </c>
      <c r="AX55" s="32"/>
      <c r="AY55" s="32"/>
      <c r="AZ55" s="32"/>
      <c r="BA55" s="32"/>
      <c r="BB55" s="32"/>
      <c r="BC55" s="32"/>
      <c r="BD55" s="1"/>
      <c r="BE55" s="1"/>
    </row>
    <row r="56" spans="1:57" s="4" customFormat="1" ht="23.95" customHeight="1" x14ac:dyDescent="0.3">
      <c r="A56" s="81" t="s">
        <v>174</v>
      </c>
      <c r="B56" s="100" t="s">
        <v>194</v>
      </c>
      <c r="C56" s="102">
        <f>SUM(D55:BC55)</f>
        <v>20</v>
      </c>
      <c r="D56" s="32"/>
      <c r="E56" s="32"/>
      <c r="F56" s="32"/>
      <c r="G56" s="32"/>
      <c r="H56" s="32"/>
      <c r="I56" s="32"/>
      <c r="J56" s="32"/>
      <c r="K56" s="32"/>
      <c r="L56" s="32">
        <v>1</v>
      </c>
      <c r="M56" s="32"/>
      <c r="N56" s="32">
        <v>1</v>
      </c>
      <c r="O56" s="32">
        <v>6</v>
      </c>
      <c r="P56" s="32"/>
      <c r="Q56" s="32"/>
      <c r="R56" s="32"/>
      <c r="S56" s="32"/>
      <c r="T56" s="32"/>
      <c r="U56" s="32"/>
      <c r="V56" s="32"/>
      <c r="W56" s="32"/>
      <c r="X56" s="32"/>
      <c r="Y56" s="32"/>
      <c r="Z56" s="32">
        <v>1</v>
      </c>
      <c r="AA56" s="32"/>
      <c r="AB56" s="32"/>
      <c r="AC56" s="32"/>
      <c r="AD56" s="32"/>
      <c r="AE56" s="32"/>
      <c r="AF56" s="32">
        <v>1</v>
      </c>
      <c r="AG56" s="32"/>
      <c r="AH56" s="32"/>
      <c r="AI56" s="32"/>
      <c r="AJ56" s="32"/>
      <c r="AK56" s="32"/>
      <c r="AL56" s="32"/>
      <c r="AM56" s="32"/>
      <c r="AN56" s="32"/>
      <c r="AO56" s="32">
        <v>2</v>
      </c>
      <c r="AP56" s="32"/>
      <c r="AQ56" s="32"/>
      <c r="AR56" s="32">
        <v>1</v>
      </c>
      <c r="AS56" s="32"/>
      <c r="AT56" s="32"/>
      <c r="AU56" s="32"/>
      <c r="AV56" s="32"/>
      <c r="AW56" s="32">
        <v>1</v>
      </c>
      <c r="AX56" s="32"/>
      <c r="AY56" s="32"/>
      <c r="AZ56" s="32"/>
      <c r="BA56" s="32"/>
      <c r="BB56" s="32"/>
      <c r="BC56" s="32"/>
      <c r="BD56" s="1"/>
      <c r="BE56" s="1"/>
    </row>
    <row r="57" spans="1:57" s="4" customFormat="1" ht="23.95" customHeight="1" x14ac:dyDescent="0.3">
      <c r="A57" s="81" t="s">
        <v>174</v>
      </c>
      <c r="B57" s="100" t="s">
        <v>195</v>
      </c>
      <c r="C57" s="102">
        <f>SUM(D56:BC56)</f>
        <v>14</v>
      </c>
      <c r="D57" s="32">
        <v>2</v>
      </c>
      <c r="E57" s="32"/>
      <c r="F57" s="32"/>
      <c r="G57" s="32"/>
      <c r="H57" s="32"/>
      <c r="I57" s="32"/>
      <c r="J57" s="32"/>
      <c r="K57" s="32"/>
      <c r="L57" s="32"/>
      <c r="M57" s="32"/>
      <c r="N57" s="32">
        <v>1</v>
      </c>
      <c r="O57" s="32">
        <v>1</v>
      </c>
      <c r="P57" s="32"/>
      <c r="Q57" s="32"/>
      <c r="R57" s="32"/>
      <c r="S57" s="32"/>
      <c r="T57" s="32"/>
      <c r="U57" s="32"/>
      <c r="V57" s="32"/>
      <c r="W57" s="32"/>
      <c r="X57" s="32"/>
      <c r="Y57" s="32"/>
      <c r="Z57" s="32">
        <v>6</v>
      </c>
      <c r="AA57" s="32"/>
      <c r="AB57" s="32"/>
      <c r="AC57" s="32"/>
      <c r="AD57" s="32"/>
      <c r="AE57" s="32"/>
      <c r="AF57" s="32">
        <v>1</v>
      </c>
      <c r="AG57" s="32"/>
      <c r="AH57" s="32"/>
      <c r="AI57" s="32"/>
      <c r="AJ57" s="32"/>
      <c r="AK57" s="32"/>
      <c r="AL57" s="32"/>
      <c r="AM57" s="32"/>
      <c r="AN57" s="32"/>
      <c r="AO57" s="32"/>
      <c r="AP57" s="32"/>
      <c r="AQ57" s="32"/>
      <c r="AR57" s="32">
        <v>1</v>
      </c>
      <c r="AS57" s="32"/>
      <c r="AT57" s="32"/>
      <c r="AU57" s="32"/>
      <c r="AV57" s="32"/>
      <c r="AW57" s="32"/>
      <c r="AX57" s="32"/>
      <c r="AY57" s="32"/>
      <c r="AZ57" s="32"/>
      <c r="BA57" s="32"/>
      <c r="BB57" s="32"/>
      <c r="BC57" s="32"/>
      <c r="BD57" s="1"/>
      <c r="BE57" s="1"/>
    </row>
    <row r="58" spans="1:57" s="4" customFormat="1" ht="23.95" customHeight="1" x14ac:dyDescent="0.3">
      <c r="A58" s="81" t="s">
        <v>174</v>
      </c>
      <c r="B58" s="99" t="s">
        <v>196</v>
      </c>
      <c r="C58" s="38">
        <f>C59+C60+C61</f>
        <v>5</v>
      </c>
      <c r="D58" s="86"/>
      <c r="E58" s="87"/>
      <c r="F58" s="87"/>
      <c r="G58" s="87"/>
      <c r="H58" s="87"/>
      <c r="I58" s="87"/>
      <c r="J58" s="87"/>
      <c r="K58" s="87"/>
      <c r="L58" s="87"/>
      <c r="M58" s="87"/>
      <c r="N58" s="87"/>
      <c r="O58" s="87"/>
      <c r="P58" s="87"/>
      <c r="Q58" s="87"/>
      <c r="R58" s="87"/>
      <c r="S58" s="87"/>
      <c r="T58" s="87"/>
      <c r="U58" s="87"/>
      <c r="V58" s="87"/>
      <c r="W58" s="87"/>
      <c r="X58" s="87"/>
      <c r="Y58" s="87"/>
      <c r="Z58" s="87"/>
      <c r="AA58" s="87"/>
      <c r="AB58" s="87"/>
      <c r="AC58" s="87"/>
      <c r="AD58" s="87"/>
      <c r="AE58" s="87"/>
      <c r="AF58" s="87"/>
      <c r="AG58" s="87"/>
      <c r="AH58" s="87"/>
      <c r="AI58" s="87"/>
      <c r="AJ58" s="87"/>
      <c r="AK58" s="87"/>
      <c r="AL58" s="87"/>
      <c r="AM58" s="87"/>
      <c r="AN58" s="87"/>
      <c r="AO58" s="87"/>
      <c r="AP58" s="87"/>
      <c r="AQ58" s="87"/>
      <c r="AR58" s="87"/>
      <c r="AS58" s="87"/>
      <c r="AT58" s="87"/>
      <c r="AU58" s="87"/>
      <c r="AV58" s="87"/>
      <c r="AW58" s="87"/>
      <c r="AX58" s="87"/>
      <c r="AY58" s="87"/>
      <c r="AZ58" s="87"/>
      <c r="BA58" s="87"/>
      <c r="BB58" s="87"/>
      <c r="BC58" s="87"/>
      <c r="BD58" s="1"/>
      <c r="BE58" s="1"/>
    </row>
    <row r="59" spans="1:57" s="4" customFormat="1" ht="23.95" customHeight="1" x14ac:dyDescent="0.3">
      <c r="A59" s="81" t="s">
        <v>174</v>
      </c>
      <c r="B59" s="100" t="s">
        <v>197</v>
      </c>
      <c r="C59" s="102">
        <f>SUM(D58:BC58)</f>
        <v>0</v>
      </c>
      <c r="D59" s="32">
        <v>0.5</v>
      </c>
      <c r="E59" s="32"/>
      <c r="F59" s="32"/>
      <c r="G59" s="32"/>
      <c r="H59" s="32"/>
      <c r="I59" s="32"/>
      <c r="J59" s="32"/>
      <c r="K59" s="32"/>
      <c r="L59" s="32"/>
      <c r="M59" s="32"/>
      <c r="N59" s="32"/>
      <c r="O59" s="32"/>
      <c r="P59" s="32"/>
      <c r="Q59" s="32"/>
      <c r="R59" s="32"/>
      <c r="S59" s="32"/>
      <c r="T59" s="32"/>
      <c r="U59" s="32"/>
      <c r="V59" s="32"/>
      <c r="W59" s="32"/>
      <c r="X59" s="32"/>
      <c r="Y59" s="32"/>
      <c r="Z59" s="32"/>
      <c r="AA59" s="32"/>
      <c r="AB59" s="32"/>
      <c r="AC59" s="32"/>
      <c r="AD59" s="32"/>
      <c r="AE59" s="32"/>
      <c r="AF59" s="32"/>
      <c r="AG59" s="32"/>
      <c r="AH59" s="32"/>
      <c r="AI59" s="32"/>
      <c r="AJ59" s="32"/>
      <c r="AK59" s="32"/>
      <c r="AL59" s="32"/>
      <c r="AM59" s="32"/>
      <c r="AN59" s="32"/>
      <c r="AO59" s="32"/>
      <c r="AP59" s="32"/>
      <c r="AQ59" s="32"/>
      <c r="AR59" s="32"/>
      <c r="AS59" s="32"/>
      <c r="AT59" s="32"/>
      <c r="AU59" s="32"/>
      <c r="AV59" s="32"/>
      <c r="AW59" s="32"/>
      <c r="AX59" s="32"/>
      <c r="AY59" s="32"/>
      <c r="AZ59" s="32"/>
      <c r="BA59" s="32"/>
      <c r="BB59" s="32"/>
      <c r="BC59" s="32"/>
      <c r="BD59" s="1"/>
      <c r="BE59" s="1"/>
    </row>
    <row r="60" spans="1:57" s="4" customFormat="1" ht="23.95" customHeight="1" x14ac:dyDescent="0.3">
      <c r="A60" s="81" t="s">
        <v>174</v>
      </c>
      <c r="B60" s="100" t="s">
        <v>198</v>
      </c>
      <c r="C60" s="102">
        <f>SUM(D59:BC59)</f>
        <v>0.5</v>
      </c>
      <c r="D60" s="32">
        <v>2.5</v>
      </c>
      <c r="E60" s="32"/>
      <c r="F60" s="32">
        <v>1</v>
      </c>
      <c r="G60" s="32"/>
      <c r="H60" s="32"/>
      <c r="I60" s="32">
        <v>1</v>
      </c>
      <c r="J60" s="32"/>
      <c r="K60" s="32"/>
      <c r="L60" s="32"/>
      <c r="M60" s="32"/>
      <c r="N60" s="32"/>
      <c r="O60" s="32"/>
      <c r="P60" s="32"/>
      <c r="Q60" s="32"/>
      <c r="R60" s="32"/>
      <c r="S60" s="32"/>
      <c r="T60" s="32"/>
      <c r="U60" s="32"/>
      <c r="V60" s="32"/>
      <c r="W60" s="32"/>
      <c r="X60" s="32"/>
      <c r="Y60" s="32"/>
      <c r="Z60" s="32"/>
      <c r="AA60" s="32"/>
      <c r="AB60" s="32"/>
      <c r="AC60" s="32"/>
      <c r="AD60" s="32"/>
      <c r="AE60" s="32"/>
      <c r="AF60" s="32"/>
      <c r="AG60" s="32"/>
      <c r="AH60" s="32"/>
      <c r="AI60" s="32"/>
      <c r="AJ60" s="32"/>
      <c r="AK60" s="32"/>
      <c r="AL60" s="32"/>
      <c r="AM60" s="32"/>
      <c r="AN60" s="32"/>
      <c r="AO60" s="32"/>
      <c r="AP60" s="32"/>
      <c r="AQ60" s="32"/>
      <c r="AR60" s="32"/>
      <c r="AS60" s="32"/>
      <c r="AT60" s="32"/>
      <c r="AU60" s="32"/>
      <c r="AV60" s="32"/>
      <c r="AW60" s="32"/>
      <c r="AX60" s="32"/>
      <c r="AY60" s="32"/>
      <c r="AZ60" s="32"/>
      <c r="BA60" s="32"/>
      <c r="BB60" s="32"/>
      <c r="BC60" s="32"/>
      <c r="BD60" s="1"/>
      <c r="BE60" s="1"/>
    </row>
    <row r="61" spans="1:57" s="4" customFormat="1" ht="23.95" customHeight="1" x14ac:dyDescent="0.3">
      <c r="A61" s="81" t="s">
        <v>174</v>
      </c>
      <c r="B61" s="100" t="s">
        <v>199</v>
      </c>
      <c r="C61" s="102">
        <f>SUM(D60:BC60)</f>
        <v>4.5</v>
      </c>
      <c r="D61" s="32">
        <v>1</v>
      </c>
      <c r="E61" s="32"/>
      <c r="F61" s="32"/>
      <c r="G61" s="32"/>
      <c r="H61" s="32"/>
      <c r="I61" s="32"/>
      <c r="J61" s="32"/>
      <c r="K61" s="32"/>
      <c r="L61" s="32"/>
      <c r="M61" s="32"/>
      <c r="N61" s="32"/>
      <c r="O61" s="32"/>
      <c r="P61" s="32"/>
      <c r="Q61" s="32"/>
      <c r="R61" s="32"/>
      <c r="S61" s="32"/>
      <c r="T61" s="32"/>
      <c r="U61" s="32"/>
      <c r="V61" s="32"/>
      <c r="W61" s="32"/>
      <c r="X61" s="32"/>
      <c r="Y61" s="32"/>
      <c r="Z61" s="32"/>
      <c r="AA61" s="32"/>
      <c r="AB61" s="32"/>
      <c r="AC61" s="32"/>
      <c r="AD61" s="32"/>
      <c r="AE61" s="32"/>
      <c r="AF61" s="32"/>
      <c r="AG61" s="32"/>
      <c r="AH61" s="32"/>
      <c r="AI61" s="32"/>
      <c r="AJ61" s="32"/>
      <c r="AK61" s="32"/>
      <c r="AL61" s="32"/>
      <c r="AM61" s="32"/>
      <c r="AN61" s="32"/>
      <c r="AO61" s="32"/>
      <c r="AP61" s="32"/>
      <c r="AQ61" s="32"/>
      <c r="AR61" s="32"/>
      <c r="AS61" s="32"/>
      <c r="AT61" s="32"/>
      <c r="AU61" s="32"/>
      <c r="AV61" s="32"/>
      <c r="AW61" s="32"/>
      <c r="AX61" s="32"/>
      <c r="AY61" s="32"/>
      <c r="AZ61" s="32"/>
      <c r="BA61" s="32"/>
      <c r="BB61" s="32"/>
      <c r="BC61" s="32"/>
      <c r="BD61" s="1"/>
      <c r="BE61" s="1"/>
    </row>
    <row r="62" spans="1:57" s="4" customFormat="1" ht="23.95" customHeight="1" x14ac:dyDescent="0.3">
      <c r="A62" s="81" t="s">
        <v>174</v>
      </c>
      <c r="B62" s="99" t="s">
        <v>200</v>
      </c>
      <c r="C62" s="38">
        <f>C63+C66+C64+C65</f>
        <v>93</v>
      </c>
      <c r="D62" s="86"/>
      <c r="E62" s="87"/>
      <c r="F62" s="87"/>
      <c r="G62" s="87"/>
      <c r="H62" s="87"/>
      <c r="I62" s="87"/>
      <c r="J62" s="87"/>
      <c r="K62" s="87"/>
      <c r="L62" s="87"/>
      <c r="M62" s="87"/>
      <c r="N62" s="87"/>
      <c r="O62" s="87"/>
      <c r="P62" s="87"/>
      <c r="Q62" s="87"/>
      <c r="R62" s="87"/>
      <c r="S62" s="87"/>
      <c r="T62" s="87"/>
      <c r="U62" s="87"/>
      <c r="V62" s="87"/>
      <c r="W62" s="87"/>
      <c r="X62" s="87"/>
      <c r="Y62" s="87"/>
      <c r="Z62" s="87"/>
      <c r="AA62" s="87"/>
      <c r="AB62" s="87"/>
      <c r="AC62" s="87"/>
      <c r="AD62" s="87"/>
      <c r="AE62" s="87"/>
      <c r="AF62" s="87"/>
      <c r="AG62" s="87"/>
      <c r="AH62" s="87"/>
      <c r="AI62" s="87"/>
      <c r="AJ62" s="87"/>
      <c r="AK62" s="87"/>
      <c r="AL62" s="87"/>
      <c r="AM62" s="87"/>
      <c r="AN62" s="87"/>
      <c r="AO62" s="87"/>
      <c r="AP62" s="87"/>
      <c r="AQ62" s="87"/>
      <c r="AR62" s="87"/>
      <c r="AS62" s="87"/>
      <c r="AT62" s="87"/>
      <c r="AU62" s="87"/>
      <c r="AV62" s="87"/>
      <c r="AW62" s="87"/>
      <c r="AX62" s="87"/>
      <c r="AY62" s="87"/>
      <c r="AZ62" s="87"/>
      <c r="BA62" s="87"/>
      <c r="BB62" s="87"/>
      <c r="BC62" s="87"/>
      <c r="BD62" s="1"/>
      <c r="BE62" s="1"/>
    </row>
    <row r="63" spans="1:57" s="4" customFormat="1" ht="23.95" customHeight="1" x14ac:dyDescent="0.3">
      <c r="A63" s="81" t="s">
        <v>174</v>
      </c>
      <c r="B63" s="100" t="s">
        <v>201</v>
      </c>
      <c r="C63" s="102">
        <f>SUM(D62:BC62)</f>
        <v>0</v>
      </c>
      <c r="D63" s="32"/>
      <c r="E63" s="32"/>
      <c r="F63" s="32"/>
      <c r="G63" s="32"/>
      <c r="H63" s="32">
        <v>0.5</v>
      </c>
      <c r="I63" s="32"/>
      <c r="J63" s="32"/>
      <c r="K63" s="32"/>
      <c r="L63" s="32"/>
      <c r="M63" s="32"/>
      <c r="N63" s="32"/>
      <c r="O63" s="32"/>
      <c r="P63" s="32"/>
      <c r="Q63" s="32"/>
      <c r="R63" s="32"/>
      <c r="S63" s="32"/>
      <c r="T63" s="32"/>
      <c r="U63" s="32"/>
      <c r="V63" s="32"/>
      <c r="W63" s="32"/>
      <c r="X63" s="32"/>
      <c r="Y63" s="32"/>
      <c r="Z63" s="32"/>
      <c r="AA63" s="32"/>
      <c r="AB63" s="32"/>
      <c r="AC63" s="32"/>
      <c r="AD63" s="32"/>
      <c r="AE63" s="32"/>
      <c r="AF63" s="32"/>
      <c r="AG63" s="32"/>
      <c r="AH63" s="32"/>
      <c r="AI63" s="32"/>
      <c r="AJ63" s="32"/>
      <c r="AK63" s="32"/>
      <c r="AL63" s="32"/>
      <c r="AM63" s="32"/>
      <c r="AN63" s="32"/>
      <c r="AO63" s="32"/>
      <c r="AP63" s="32"/>
      <c r="AQ63" s="32"/>
      <c r="AR63" s="32"/>
      <c r="AS63" s="32"/>
      <c r="AT63" s="32"/>
      <c r="AU63" s="32"/>
      <c r="AV63" s="32"/>
      <c r="AW63" s="32"/>
      <c r="AX63" s="32"/>
      <c r="AY63" s="32"/>
      <c r="AZ63" s="32"/>
      <c r="BA63" s="32"/>
      <c r="BB63" s="32"/>
      <c r="BC63" s="32"/>
      <c r="BD63" s="1"/>
      <c r="BE63" s="1"/>
    </row>
    <row r="64" spans="1:57" s="4" customFormat="1" ht="23.95" customHeight="1" x14ac:dyDescent="0.3">
      <c r="A64" s="81" t="s">
        <v>174</v>
      </c>
      <c r="B64" s="100" t="s">
        <v>202</v>
      </c>
      <c r="C64" s="102">
        <f>SUM(D63:BC63)</f>
        <v>0.5</v>
      </c>
      <c r="D64" s="32">
        <v>1</v>
      </c>
      <c r="E64" s="32"/>
      <c r="F64" s="32">
        <v>2</v>
      </c>
      <c r="G64" s="32"/>
      <c r="H64" s="32">
        <v>3</v>
      </c>
      <c r="I64" s="32">
        <v>1</v>
      </c>
      <c r="J64" s="32"/>
      <c r="K64" s="32"/>
      <c r="L64" s="32"/>
      <c r="M64" s="32"/>
      <c r="N64" s="32"/>
      <c r="O64" s="32"/>
      <c r="P64" s="32"/>
      <c r="Q64" s="32"/>
      <c r="R64" s="32"/>
      <c r="S64" s="32"/>
      <c r="T64" s="32"/>
      <c r="U64" s="32"/>
      <c r="V64" s="32"/>
      <c r="W64" s="32"/>
      <c r="X64" s="32"/>
      <c r="Y64" s="32"/>
      <c r="Z64" s="32"/>
      <c r="AA64" s="32"/>
      <c r="AB64" s="32"/>
      <c r="AC64" s="32"/>
      <c r="AD64" s="32"/>
      <c r="AE64" s="32"/>
      <c r="AF64" s="32"/>
      <c r="AG64" s="32"/>
      <c r="AH64" s="32"/>
      <c r="AI64" s="32"/>
      <c r="AJ64" s="32"/>
      <c r="AK64" s="32"/>
      <c r="AL64" s="32"/>
      <c r="AM64" s="32"/>
      <c r="AN64" s="32"/>
      <c r="AO64" s="32"/>
      <c r="AP64" s="32"/>
      <c r="AQ64" s="32"/>
      <c r="AR64" s="32">
        <v>3</v>
      </c>
      <c r="AS64" s="32"/>
      <c r="AT64" s="32">
        <v>2</v>
      </c>
      <c r="AU64" s="32"/>
      <c r="AV64" s="32"/>
      <c r="AW64" s="32"/>
      <c r="AX64" s="32"/>
      <c r="AY64" s="32"/>
      <c r="AZ64" s="32"/>
      <c r="BA64" s="32"/>
      <c r="BB64" s="32"/>
      <c r="BC64" s="32"/>
      <c r="BD64" s="1"/>
      <c r="BE64" s="1"/>
    </row>
    <row r="65" spans="1:57" s="4" customFormat="1" ht="23.95" customHeight="1" x14ac:dyDescent="0.3">
      <c r="A65" s="81" t="s">
        <v>174</v>
      </c>
      <c r="B65" s="100" t="s">
        <v>203</v>
      </c>
      <c r="C65" s="102">
        <f>SUM(D64:BC64)</f>
        <v>12</v>
      </c>
      <c r="D65" s="32"/>
      <c r="E65" s="32"/>
      <c r="F65" s="32">
        <v>3</v>
      </c>
      <c r="G65" s="32"/>
      <c r="H65" s="32">
        <v>2.5</v>
      </c>
      <c r="I65" s="32"/>
      <c r="J65" s="32"/>
      <c r="K65" s="32"/>
      <c r="L65" s="32"/>
      <c r="M65" s="32"/>
      <c r="N65" s="32"/>
      <c r="O65" s="32"/>
      <c r="P65" s="32"/>
      <c r="Q65" s="32"/>
      <c r="R65" s="32"/>
      <c r="S65" s="32"/>
      <c r="T65" s="32"/>
      <c r="U65" s="32"/>
      <c r="V65" s="32"/>
      <c r="W65" s="32"/>
      <c r="X65" s="32"/>
      <c r="Y65" s="32"/>
      <c r="Z65" s="32"/>
      <c r="AA65" s="32"/>
      <c r="AB65" s="32"/>
      <c r="AC65" s="32"/>
      <c r="AD65" s="32"/>
      <c r="AE65" s="32"/>
      <c r="AF65" s="32"/>
      <c r="AG65" s="32"/>
      <c r="AH65" s="32"/>
      <c r="AI65" s="32"/>
      <c r="AJ65" s="32"/>
      <c r="AK65" s="32"/>
      <c r="AL65" s="32"/>
      <c r="AM65" s="32"/>
      <c r="AN65" s="32"/>
      <c r="AO65" s="32"/>
      <c r="AP65" s="32"/>
      <c r="AQ65" s="32"/>
      <c r="AR65" s="32"/>
      <c r="AS65" s="32"/>
      <c r="AT65" s="32">
        <v>75</v>
      </c>
      <c r="AU65" s="32"/>
      <c r="AV65" s="32"/>
      <c r="AW65" s="32"/>
      <c r="AX65" s="32"/>
      <c r="AY65" s="32"/>
      <c r="AZ65" s="32"/>
      <c r="BA65" s="32"/>
      <c r="BB65" s="32"/>
      <c r="BC65" s="32"/>
      <c r="BD65" s="1"/>
      <c r="BE65" s="1"/>
    </row>
    <row r="66" spans="1:57" s="30" customFormat="1" ht="23.95" customHeight="1" x14ac:dyDescent="0.3">
      <c r="A66" s="81" t="s">
        <v>174</v>
      </c>
      <c r="B66" s="100" t="s">
        <v>204</v>
      </c>
      <c r="C66" s="102">
        <f>SUM(D65:BC65)</f>
        <v>80.5</v>
      </c>
      <c r="D66" s="32"/>
      <c r="E66" s="32"/>
      <c r="F66" s="32">
        <v>1</v>
      </c>
      <c r="G66" s="32"/>
      <c r="H66" s="32">
        <v>3</v>
      </c>
      <c r="I66" s="32"/>
      <c r="J66" s="32"/>
      <c r="K66" s="32"/>
      <c r="L66" s="32"/>
      <c r="M66" s="32"/>
      <c r="N66" s="32"/>
      <c r="O66" s="32"/>
      <c r="P66" s="32"/>
      <c r="Q66" s="32"/>
      <c r="R66" s="32"/>
      <c r="S66" s="32"/>
      <c r="T66" s="32"/>
      <c r="U66" s="32"/>
      <c r="V66" s="32"/>
      <c r="W66" s="32"/>
      <c r="X66" s="32"/>
      <c r="Y66" s="32"/>
      <c r="Z66" s="32"/>
      <c r="AA66" s="32"/>
      <c r="AB66" s="32"/>
      <c r="AC66" s="32"/>
      <c r="AD66" s="32"/>
      <c r="AE66" s="32"/>
      <c r="AF66" s="32"/>
      <c r="AG66" s="32"/>
      <c r="AH66" s="32"/>
      <c r="AI66" s="32"/>
      <c r="AJ66" s="32"/>
      <c r="AK66" s="32"/>
      <c r="AL66" s="32"/>
      <c r="AM66" s="32"/>
      <c r="AN66" s="32"/>
      <c r="AO66" s="32"/>
      <c r="AP66" s="32"/>
      <c r="AQ66" s="32"/>
      <c r="AR66" s="32">
        <v>12</v>
      </c>
      <c r="AS66" s="32"/>
      <c r="AT66" s="32"/>
      <c r="AU66" s="32"/>
      <c r="AV66" s="32"/>
      <c r="AW66" s="32"/>
      <c r="AX66" s="32"/>
      <c r="AY66" s="32"/>
      <c r="AZ66" s="32"/>
      <c r="BA66" s="32"/>
      <c r="BB66" s="32"/>
      <c r="BC66" s="32"/>
      <c r="BD66" s="29"/>
      <c r="BE66" s="29"/>
    </row>
    <row r="67" spans="1:57" s="6" customFormat="1" ht="23.95" customHeight="1" x14ac:dyDescent="0.3">
      <c r="A67" s="81" t="s">
        <v>174</v>
      </c>
      <c r="B67" s="31" t="s">
        <v>162</v>
      </c>
      <c r="C67" s="41">
        <f>C38+C41+C46+C52+C62+C58</f>
        <v>204</v>
      </c>
      <c r="D67" s="42">
        <f t="shared" ref="D67:AI67" si="15">D39+D40+D45+D42+D47+D50+D51+D53+D57+D61+D63+D66+D43+D44+D48+D49+D54+D55+D56+D59+D60+D64+D65</f>
        <v>17</v>
      </c>
      <c r="E67" s="42">
        <f t="shared" si="15"/>
        <v>0</v>
      </c>
      <c r="F67" s="42">
        <f t="shared" si="15"/>
        <v>20</v>
      </c>
      <c r="G67" s="42">
        <f t="shared" si="15"/>
        <v>0</v>
      </c>
      <c r="H67" s="42">
        <f t="shared" si="15"/>
        <v>17</v>
      </c>
      <c r="I67" s="42">
        <f t="shared" si="15"/>
        <v>13</v>
      </c>
      <c r="J67" s="42">
        <f t="shared" si="15"/>
        <v>2</v>
      </c>
      <c r="K67" s="42">
        <f t="shared" si="15"/>
        <v>0</v>
      </c>
      <c r="L67" s="42">
        <f t="shared" si="15"/>
        <v>2</v>
      </c>
      <c r="M67" s="42">
        <f t="shared" si="15"/>
        <v>0</v>
      </c>
      <c r="N67" s="42">
        <f t="shared" si="15"/>
        <v>11.5</v>
      </c>
      <c r="O67" s="42">
        <f t="shared" si="15"/>
        <v>10</v>
      </c>
      <c r="P67" s="42">
        <f t="shared" si="15"/>
        <v>0</v>
      </c>
      <c r="Q67" s="42">
        <f t="shared" si="15"/>
        <v>0</v>
      </c>
      <c r="R67" s="42">
        <f t="shared" si="15"/>
        <v>0</v>
      </c>
      <c r="S67" s="42">
        <f t="shared" si="15"/>
        <v>0</v>
      </c>
      <c r="T67" s="42">
        <f t="shared" si="15"/>
        <v>0</v>
      </c>
      <c r="U67" s="42">
        <f t="shared" si="15"/>
        <v>0</v>
      </c>
      <c r="V67" s="42">
        <f t="shared" si="15"/>
        <v>0</v>
      </c>
      <c r="W67" s="42">
        <f t="shared" si="15"/>
        <v>0</v>
      </c>
      <c r="X67" s="42">
        <f t="shared" si="15"/>
        <v>0</v>
      </c>
      <c r="Y67" s="42">
        <f t="shared" si="15"/>
        <v>6</v>
      </c>
      <c r="Z67" s="42">
        <f t="shared" si="15"/>
        <v>10</v>
      </c>
      <c r="AA67" s="42">
        <f t="shared" si="15"/>
        <v>0</v>
      </c>
      <c r="AB67" s="42">
        <f t="shared" si="15"/>
        <v>0</v>
      </c>
      <c r="AC67" s="42">
        <f t="shared" si="15"/>
        <v>0</v>
      </c>
      <c r="AD67" s="42">
        <f t="shared" si="15"/>
        <v>0</v>
      </c>
      <c r="AE67" s="42">
        <f t="shared" si="15"/>
        <v>0</v>
      </c>
      <c r="AF67" s="42">
        <f t="shared" si="15"/>
        <v>5</v>
      </c>
      <c r="AG67" s="42">
        <f t="shared" si="15"/>
        <v>0</v>
      </c>
      <c r="AH67" s="42">
        <f t="shared" si="15"/>
        <v>2</v>
      </c>
      <c r="AI67" s="42">
        <f t="shared" si="15"/>
        <v>0</v>
      </c>
      <c r="AJ67" s="42">
        <f t="shared" ref="AJ67:BC67" si="16">AJ39+AJ40+AJ45+AJ42+AJ47+AJ50+AJ51+AJ53+AJ57+AJ61+AJ63+AJ66+AJ43+AJ44+AJ48+AJ49+AJ54+AJ55+AJ56+AJ59+AJ60+AJ64+AJ65</f>
        <v>0</v>
      </c>
      <c r="AK67" s="42">
        <f t="shared" si="16"/>
        <v>0</v>
      </c>
      <c r="AL67" s="42">
        <f t="shared" si="16"/>
        <v>0</v>
      </c>
      <c r="AM67" s="42">
        <f t="shared" si="16"/>
        <v>5</v>
      </c>
      <c r="AN67" s="42">
        <f t="shared" si="16"/>
        <v>0</v>
      </c>
      <c r="AO67" s="42">
        <f t="shared" si="16"/>
        <v>8</v>
      </c>
      <c r="AP67" s="42">
        <f t="shared" si="16"/>
        <v>0</v>
      </c>
      <c r="AQ67" s="42">
        <f t="shared" si="16"/>
        <v>0</v>
      </c>
      <c r="AR67" s="42">
        <f t="shared" si="16"/>
        <v>18</v>
      </c>
      <c r="AS67" s="42">
        <f t="shared" si="16"/>
        <v>15</v>
      </c>
      <c r="AT67" s="42">
        <f t="shared" si="16"/>
        <v>77</v>
      </c>
      <c r="AU67" s="42">
        <f t="shared" si="16"/>
        <v>0</v>
      </c>
      <c r="AV67" s="42">
        <f t="shared" si="16"/>
        <v>0</v>
      </c>
      <c r="AW67" s="42">
        <f t="shared" si="16"/>
        <v>3</v>
      </c>
      <c r="AX67" s="42">
        <f t="shared" si="16"/>
        <v>0</v>
      </c>
      <c r="AY67" s="42">
        <f t="shared" si="16"/>
        <v>0</v>
      </c>
      <c r="AZ67" s="42">
        <f t="shared" si="16"/>
        <v>0</v>
      </c>
      <c r="BA67" s="42">
        <f t="shared" si="16"/>
        <v>0</v>
      </c>
      <c r="BB67" s="42">
        <f t="shared" si="16"/>
        <v>0</v>
      </c>
      <c r="BC67" s="42">
        <f t="shared" si="16"/>
        <v>0</v>
      </c>
      <c r="BD67" s="10"/>
      <c r="BE67" s="10"/>
    </row>
    <row r="68" spans="1:57" s="4" customFormat="1" ht="23.95" customHeight="1" x14ac:dyDescent="0.3">
      <c r="A68" s="81" t="s">
        <v>174</v>
      </c>
      <c r="B68" s="5" t="s">
        <v>163</v>
      </c>
      <c r="C68" s="43">
        <f t="shared" ref="C68:C78" si="17">SUM(D67:BC67)</f>
        <v>241.5</v>
      </c>
      <c r="D68" s="44">
        <f t="shared" ref="D68:AI68" si="18">D67*D36</f>
        <v>154921</v>
      </c>
      <c r="E68" s="44">
        <f t="shared" si="18"/>
        <v>0</v>
      </c>
      <c r="F68" s="44">
        <f t="shared" si="18"/>
        <v>212280</v>
      </c>
      <c r="G68" s="44">
        <f t="shared" si="18"/>
        <v>0</v>
      </c>
      <c r="H68" s="44">
        <f t="shared" si="18"/>
        <v>175916</v>
      </c>
      <c r="I68" s="44">
        <f t="shared" si="18"/>
        <v>143000</v>
      </c>
      <c r="J68" s="44">
        <f t="shared" si="18"/>
        <v>12800</v>
      </c>
      <c r="K68" s="44">
        <f t="shared" si="18"/>
        <v>0</v>
      </c>
      <c r="L68" s="44">
        <f t="shared" si="18"/>
        <v>9600</v>
      </c>
      <c r="M68" s="44">
        <f t="shared" si="18"/>
        <v>0</v>
      </c>
      <c r="N68" s="44">
        <f t="shared" si="18"/>
        <v>40250</v>
      </c>
      <c r="O68" s="44">
        <f t="shared" si="18"/>
        <v>41000</v>
      </c>
      <c r="P68" s="44">
        <f t="shared" si="18"/>
        <v>0</v>
      </c>
      <c r="Q68" s="44">
        <f t="shared" si="18"/>
        <v>0</v>
      </c>
      <c r="R68" s="44">
        <f t="shared" si="18"/>
        <v>0</v>
      </c>
      <c r="S68" s="44">
        <f t="shared" si="18"/>
        <v>0</v>
      </c>
      <c r="T68" s="44">
        <f t="shared" si="18"/>
        <v>0</v>
      </c>
      <c r="U68" s="44">
        <f t="shared" si="18"/>
        <v>0</v>
      </c>
      <c r="V68" s="44">
        <f t="shared" si="18"/>
        <v>0</v>
      </c>
      <c r="W68" s="44">
        <f t="shared" si="18"/>
        <v>0</v>
      </c>
      <c r="X68" s="44">
        <f t="shared" si="18"/>
        <v>0</v>
      </c>
      <c r="Y68" s="44">
        <f t="shared" si="18"/>
        <v>48000</v>
      </c>
      <c r="Z68" s="44">
        <f t="shared" si="18"/>
        <v>80000</v>
      </c>
      <c r="AA68" s="44">
        <f t="shared" si="18"/>
        <v>0</v>
      </c>
      <c r="AB68" s="44">
        <f t="shared" si="18"/>
        <v>0</v>
      </c>
      <c r="AC68" s="44">
        <f t="shared" si="18"/>
        <v>0</v>
      </c>
      <c r="AD68" s="44">
        <f t="shared" si="18"/>
        <v>0</v>
      </c>
      <c r="AE68" s="44">
        <f t="shared" si="18"/>
        <v>0</v>
      </c>
      <c r="AF68" s="44">
        <f t="shared" si="18"/>
        <v>60000</v>
      </c>
      <c r="AG68" s="44">
        <f t="shared" si="18"/>
        <v>0</v>
      </c>
      <c r="AH68" s="44">
        <f t="shared" si="18"/>
        <v>7608</v>
      </c>
      <c r="AI68" s="44">
        <f t="shared" si="18"/>
        <v>0</v>
      </c>
      <c r="AJ68" s="44">
        <f t="shared" ref="AJ68:BC68" si="19">AJ67*AJ36</f>
        <v>0</v>
      </c>
      <c r="AK68" s="44">
        <f t="shared" si="19"/>
        <v>0</v>
      </c>
      <c r="AL68" s="44">
        <f t="shared" si="19"/>
        <v>0</v>
      </c>
      <c r="AM68" s="44">
        <f t="shared" si="19"/>
        <v>29325</v>
      </c>
      <c r="AN68" s="44">
        <f t="shared" si="19"/>
        <v>0</v>
      </c>
      <c r="AO68" s="44">
        <f t="shared" si="19"/>
        <v>78616</v>
      </c>
      <c r="AP68" s="44">
        <f t="shared" si="19"/>
        <v>0</v>
      </c>
      <c r="AQ68" s="44">
        <f t="shared" si="19"/>
        <v>0</v>
      </c>
      <c r="AR68" s="44">
        <f t="shared" si="19"/>
        <v>225000</v>
      </c>
      <c r="AS68" s="44">
        <f t="shared" si="19"/>
        <v>150000</v>
      </c>
      <c r="AT68" s="44">
        <f t="shared" si="19"/>
        <v>161700</v>
      </c>
      <c r="AU68" s="44">
        <f t="shared" si="19"/>
        <v>0</v>
      </c>
      <c r="AV68" s="44">
        <f t="shared" si="19"/>
        <v>0</v>
      </c>
      <c r="AW68" s="44">
        <f t="shared" si="19"/>
        <v>7350</v>
      </c>
      <c r="AX68" s="44">
        <f t="shared" si="19"/>
        <v>0</v>
      </c>
      <c r="AY68" s="44">
        <f t="shared" si="19"/>
        <v>0</v>
      </c>
      <c r="AZ68" s="44">
        <f t="shared" si="19"/>
        <v>0</v>
      </c>
      <c r="BA68" s="44">
        <f t="shared" si="19"/>
        <v>0</v>
      </c>
      <c r="BB68" s="44">
        <f t="shared" si="19"/>
        <v>0</v>
      </c>
      <c r="BC68" s="44">
        <f t="shared" si="19"/>
        <v>0</v>
      </c>
      <c r="BD68" s="1"/>
      <c r="BE68" s="1"/>
    </row>
    <row r="69" spans="1:57" s="4" customFormat="1" ht="23.95" customHeight="1" x14ac:dyDescent="0.3">
      <c r="A69" s="81" t="s">
        <v>174</v>
      </c>
      <c r="B69" s="12" t="s">
        <v>164</v>
      </c>
      <c r="C69" s="72">
        <f t="shared" si="17"/>
        <v>1637366</v>
      </c>
      <c r="D69" s="33"/>
      <c r="E69" s="33"/>
      <c r="F69" s="33"/>
      <c r="G69" s="33"/>
      <c r="H69" s="33">
        <v>6000</v>
      </c>
      <c r="I69" s="33"/>
      <c r="J69" s="33"/>
      <c r="K69" s="33"/>
      <c r="L69" s="33">
        <v>9000</v>
      </c>
      <c r="M69" s="33"/>
      <c r="N69" s="33"/>
      <c r="O69" s="33"/>
      <c r="P69" s="33"/>
      <c r="Q69" s="33"/>
      <c r="R69" s="33"/>
      <c r="S69" s="33"/>
      <c r="T69" s="33"/>
      <c r="U69" s="33"/>
      <c r="V69" s="33"/>
      <c r="W69" s="33"/>
      <c r="X69" s="33"/>
      <c r="Y69" s="33">
        <v>9000</v>
      </c>
      <c r="Z69" s="33">
        <v>15000</v>
      </c>
      <c r="AA69" s="33"/>
      <c r="AB69" s="33"/>
      <c r="AC69" s="33"/>
      <c r="AD69" s="33"/>
      <c r="AE69" s="33"/>
      <c r="AF69" s="33">
        <f>4800+8000</f>
        <v>12800</v>
      </c>
      <c r="AG69" s="33"/>
      <c r="AH69" s="33"/>
      <c r="AI69" s="33"/>
      <c r="AJ69" s="33"/>
      <c r="AK69" s="33"/>
      <c r="AL69" s="33"/>
      <c r="AM69" s="33"/>
      <c r="AN69" s="33"/>
      <c r="AO69" s="33"/>
      <c r="AP69" s="33"/>
      <c r="AQ69" s="33"/>
      <c r="AR69" s="33">
        <v>4800</v>
      </c>
      <c r="AS69" s="33"/>
      <c r="AT69" s="33"/>
      <c r="AU69" s="33"/>
      <c r="AV69" s="33"/>
      <c r="AW69" s="33"/>
      <c r="AX69" s="33"/>
      <c r="AY69" s="33"/>
      <c r="AZ69" s="33"/>
      <c r="BA69" s="33"/>
      <c r="BB69" s="33"/>
      <c r="BC69" s="33"/>
      <c r="BD69" s="9"/>
      <c r="BE69" s="9"/>
    </row>
    <row r="70" spans="1:57" s="4" customFormat="1" ht="23.95" customHeight="1" x14ac:dyDescent="0.3">
      <c r="A70" s="81" t="s">
        <v>174</v>
      </c>
      <c r="B70" s="12" t="s">
        <v>165</v>
      </c>
      <c r="C70" s="72">
        <f t="shared" si="17"/>
        <v>56600</v>
      </c>
      <c r="D70" s="33"/>
      <c r="E70" s="33"/>
      <c r="F70" s="33"/>
      <c r="G70" s="33"/>
      <c r="H70" s="33"/>
      <c r="I70" s="33"/>
      <c r="J70" s="33"/>
      <c r="K70" s="33"/>
      <c r="L70" s="33">
        <v>700</v>
      </c>
      <c r="M70" s="33"/>
      <c r="N70" s="33"/>
      <c r="O70" s="33"/>
      <c r="P70" s="33"/>
      <c r="Q70" s="33"/>
      <c r="R70" s="33"/>
      <c r="S70" s="33"/>
      <c r="T70" s="33"/>
      <c r="U70" s="33"/>
      <c r="V70" s="33"/>
      <c r="W70" s="33"/>
      <c r="X70" s="33"/>
      <c r="Y70" s="33"/>
      <c r="Z70" s="33"/>
      <c r="AA70" s="33"/>
      <c r="AB70" s="33"/>
      <c r="AC70" s="33"/>
      <c r="AD70" s="33"/>
      <c r="AE70" s="33"/>
      <c r="AF70" s="33"/>
      <c r="AG70" s="33"/>
      <c r="AH70" s="33"/>
      <c r="AI70" s="33"/>
      <c r="AJ70" s="33"/>
      <c r="AK70" s="33"/>
      <c r="AL70" s="33"/>
      <c r="AM70" s="33"/>
      <c r="AN70" s="33"/>
      <c r="AO70" s="33"/>
      <c r="AP70" s="33"/>
      <c r="AQ70" s="33"/>
      <c r="AR70" s="33">
        <v>6500</v>
      </c>
      <c r="AS70" s="33"/>
      <c r="AT70" s="33"/>
      <c r="AU70" s="33"/>
      <c r="AV70" s="33"/>
      <c r="AW70" s="33"/>
      <c r="AX70" s="33"/>
      <c r="AY70" s="33"/>
      <c r="AZ70" s="33"/>
      <c r="BA70" s="33"/>
      <c r="BB70" s="33"/>
      <c r="BC70" s="33"/>
      <c r="BD70" s="9"/>
      <c r="BE70" s="9"/>
    </row>
    <row r="71" spans="1:57" s="4" customFormat="1" ht="23.95" customHeight="1" x14ac:dyDescent="0.3">
      <c r="A71" s="81" t="s">
        <v>174</v>
      </c>
      <c r="B71" s="12" t="s">
        <v>166</v>
      </c>
      <c r="C71" s="72">
        <f t="shared" si="17"/>
        <v>7200</v>
      </c>
      <c r="D71" s="33"/>
      <c r="E71" s="33"/>
      <c r="F71" s="33"/>
      <c r="G71" s="33"/>
      <c r="H71" s="33"/>
      <c r="I71" s="33"/>
      <c r="J71" s="33"/>
      <c r="K71" s="33"/>
      <c r="L71" s="33"/>
      <c r="M71" s="33"/>
      <c r="N71" s="33"/>
      <c r="O71" s="33"/>
      <c r="P71" s="33"/>
      <c r="Q71" s="33"/>
      <c r="R71" s="33"/>
      <c r="S71" s="33"/>
      <c r="T71" s="33"/>
      <c r="U71" s="33"/>
      <c r="V71" s="33"/>
      <c r="W71" s="33"/>
      <c r="X71" s="33"/>
      <c r="Y71" s="33"/>
      <c r="Z71" s="33"/>
      <c r="AA71" s="33"/>
      <c r="AB71" s="33"/>
      <c r="AC71" s="33"/>
      <c r="AD71" s="33"/>
      <c r="AE71" s="33"/>
      <c r="AF71" s="33"/>
      <c r="AG71" s="33"/>
      <c r="AH71" s="33"/>
      <c r="AI71" s="33"/>
      <c r="AJ71" s="33"/>
      <c r="AK71" s="33"/>
      <c r="AL71" s="33"/>
      <c r="AM71" s="33"/>
      <c r="AN71" s="33"/>
      <c r="AO71" s="33"/>
      <c r="AP71" s="33"/>
      <c r="AQ71" s="33"/>
      <c r="AR71" s="33"/>
      <c r="AS71" s="33"/>
      <c r="AT71" s="33"/>
      <c r="AU71" s="33"/>
      <c r="AV71" s="33"/>
      <c r="AW71" s="33"/>
      <c r="AX71" s="33"/>
      <c r="AY71" s="33"/>
      <c r="AZ71" s="33"/>
      <c r="BA71" s="33"/>
      <c r="BB71" s="33"/>
      <c r="BC71" s="33"/>
      <c r="BD71" s="9"/>
      <c r="BE71" s="9"/>
    </row>
    <row r="72" spans="1:57" s="4" customFormat="1" ht="23.95" customHeight="1" x14ac:dyDescent="0.3">
      <c r="A72" s="81" t="s">
        <v>174</v>
      </c>
      <c r="B72" s="12" t="s">
        <v>167</v>
      </c>
      <c r="C72" s="72">
        <f t="shared" si="17"/>
        <v>0</v>
      </c>
      <c r="D72" s="33"/>
      <c r="E72" s="33"/>
      <c r="F72" s="33"/>
      <c r="G72" s="33"/>
      <c r="H72" s="33"/>
      <c r="I72" s="33"/>
      <c r="J72" s="33"/>
      <c r="K72" s="33"/>
      <c r="L72" s="33"/>
      <c r="M72" s="33"/>
      <c r="N72" s="33"/>
      <c r="O72" s="33"/>
      <c r="P72" s="33"/>
      <c r="Q72" s="33"/>
      <c r="R72" s="33"/>
      <c r="S72" s="33"/>
      <c r="T72" s="33"/>
      <c r="U72" s="33"/>
      <c r="V72" s="33"/>
      <c r="W72" s="33"/>
      <c r="X72" s="33"/>
      <c r="Y72" s="33"/>
      <c r="Z72" s="33"/>
      <c r="AA72" s="33"/>
      <c r="AB72" s="33"/>
      <c r="AC72" s="33"/>
      <c r="AD72" s="33"/>
      <c r="AE72" s="33"/>
      <c r="AF72" s="33"/>
      <c r="AG72" s="33"/>
      <c r="AH72" s="33"/>
      <c r="AI72" s="33"/>
      <c r="AJ72" s="33"/>
      <c r="AK72" s="33"/>
      <c r="AL72" s="33"/>
      <c r="AM72" s="33"/>
      <c r="AN72" s="33"/>
      <c r="AO72" s="33"/>
      <c r="AP72" s="33"/>
      <c r="AQ72" s="33"/>
      <c r="AR72" s="33"/>
      <c r="AS72" s="33"/>
      <c r="AT72" s="33"/>
      <c r="AU72" s="33"/>
      <c r="AV72" s="33"/>
      <c r="AW72" s="33"/>
      <c r="AX72" s="33"/>
      <c r="AY72" s="33"/>
      <c r="AZ72" s="33"/>
      <c r="BA72" s="33"/>
      <c r="BB72" s="33"/>
      <c r="BC72" s="33"/>
      <c r="BD72" s="1"/>
      <c r="BE72" s="1"/>
    </row>
    <row r="73" spans="1:57" s="4" customFormat="1" ht="23.95" customHeight="1" x14ac:dyDescent="0.3">
      <c r="A73" s="81" t="s">
        <v>174</v>
      </c>
      <c r="B73" s="13" t="s">
        <v>168</v>
      </c>
      <c r="C73" s="43">
        <f t="shared" si="17"/>
        <v>0</v>
      </c>
      <c r="D73" s="77">
        <f t="shared" ref="D73:AI73" si="20">D69+D70+D71+D72</f>
        <v>0</v>
      </c>
      <c r="E73" s="77">
        <f t="shared" si="20"/>
        <v>0</v>
      </c>
      <c r="F73" s="77">
        <f t="shared" si="20"/>
        <v>0</v>
      </c>
      <c r="G73" s="77">
        <f t="shared" si="20"/>
        <v>0</v>
      </c>
      <c r="H73" s="77">
        <f t="shared" si="20"/>
        <v>6000</v>
      </c>
      <c r="I73" s="77">
        <f t="shared" si="20"/>
        <v>0</v>
      </c>
      <c r="J73" s="77">
        <f t="shared" si="20"/>
        <v>0</v>
      </c>
      <c r="K73" s="77">
        <f t="shared" si="20"/>
        <v>0</v>
      </c>
      <c r="L73" s="77">
        <f t="shared" si="20"/>
        <v>9700</v>
      </c>
      <c r="M73" s="77">
        <f t="shared" si="20"/>
        <v>0</v>
      </c>
      <c r="N73" s="77">
        <f t="shared" si="20"/>
        <v>0</v>
      </c>
      <c r="O73" s="77">
        <f t="shared" si="20"/>
        <v>0</v>
      </c>
      <c r="P73" s="77">
        <f t="shared" si="20"/>
        <v>0</v>
      </c>
      <c r="Q73" s="77">
        <f t="shared" si="20"/>
        <v>0</v>
      </c>
      <c r="R73" s="77">
        <f t="shared" si="20"/>
        <v>0</v>
      </c>
      <c r="S73" s="77">
        <f t="shared" si="20"/>
        <v>0</v>
      </c>
      <c r="T73" s="77">
        <f t="shared" si="20"/>
        <v>0</v>
      </c>
      <c r="U73" s="77">
        <f t="shared" si="20"/>
        <v>0</v>
      </c>
      <c r="V73" s="77">
        <f t="shared" si="20"/>
        <v>0</v>
      </c>
      <c r="W73" s="77">
        <f t="shared" si="20"/>
        <v>0</v>
      </c>
      <c r="X73" s="77">
        <f t="shared" si="20"/>
        <v>0</v>
      </c>
      <c r="Y73" s="77">
        <f t="shared" si="20"/>
        <v>9000</v>
      </c>
      <c r="Z73" s="77">
        <f t="shared" si="20"/>
        <v>15000</v>
      </c>
      <c r="AA73" s="77">
        <f t="shared" si="20"/>
        <v>0</v>
      </c>
      <c r="AB73" s="77">
        <f t="shared" si="20"/>
        <v>0</v>
      </c>
      <c r="AC73" s="77">
        <f t="shared" si="20"/>
        <v>0</v>
      </c>
      <c r="AD73" s="77">
        <f t="shared" si="20"/>
        <v>0</v>
      </c>
      <c r="AE73" s="77">
        <f t="shared" si="20"/>
        <v>0</v>
      </c>
      <c r="AF73" s="77">
        <f t="shared" si="20"/>
        <v>12800</v>
      </c>
      <c r="AG73" s="77">
        <f t="shared" si="20"/>
        <v>0</v>
      </c>
      <c r="AH73" s="77">
        <f t="shared" si="20"/>
        <v>0</v>
      </c>
      <c r="AI73" s="77">
        <f t="shared" si="20"/>
        <v>0</v>
      </c>
      <c r="AJ73" s="77">
        <f t="shared" ref="AJ73:BC73" si="21">AJ69+AJ70+AJ71+AJ72</f>
        <v>0</v>
      </c>
      <c r="AK73" s="77">
        <f t="shared" si="21"/>
        <v>0</v>
      </c>
      <c r="AL73" s="77">
        <f t="shared" si="21"/>
        <v>0</v>
      </c>
      <c r="AM73" s="77">
        <f t="shared" si="21"/>
        <v>0</v>
      </c>
      <c r="AN73" s="77">
        <f t="shared" si="21"/>
        <v>0</v>
      </c>
      <c r="AO73" s="77">
        <f t="shared" si="21"/>
        <v>0</v>
      </c>
      <c r="AP73" s="77">
        <f t="shared" si="21"/>
        <v>0</v>
      </c>
      <c r="AQ73" s="77">
        <f t="shared" si="21"/>
        <v>0</v>
      </c>
      <c r="AR73" s="77">
        <f t="shared" si="21"/>
        <v>11300</v>
      </c>
      <c r="AS73" s="77">
        <f t="shared" si="21"/>
        <v>0</v>
      </c>
      <c r="AT73" s="77">
        <f t="shared" si="21"/>
        <v>0</v>
      </c>
      <c r="AU73" s="77">
        <f t="shared" si="21"/>
        <v>0</v>
      </c>
      <c r="AV73" s="77">
        <f t="shared" si="21"/>
        <v>0</v>
      </c>
      <c r="AW73" s="77">
        <f t="shared" si="21"/>
        <v>0</v>
      </c>
      <c r="AX73" s="77">
        <f t="shared" si="21"/>
        <v>0</v>
      </c>
      <c r="AY73" s="77">
        <f t="shared" si="21"/>
        <v>0</v>
      </c>
      <c r="AZ73" s="77">
        <f t="shared" si="21"/>
        <v>0</v>
      </c>
      <c r="BA73" s="77">
        <f t="shared" si="21"/>
        <v>0</v>
      </c>
      <c r="BB73" s="77">
        <f t="shared" si="21"/>
        <v>0</v>
      </c>
      <c r="BC73" s="77">
        <f t="shared" si="21"/>
        <v>0</v>
      </c>
      <c r="BD73" s="1"/>
      <c r="BE73" s="1"/>
    </row>
    <row r="74" spans="1:57" s="4" customFormat="1" ht="23.95" customHeight="1" x14ac:dyDescent="0.3">
      <c r="A74" s="81" t="s">
        <v>174</v>
      </c>
      <c r="B74" s="12" t="s">
        <v>169</v>
      </c>
      <c r="C74" s="72">
        <f t="shared" si="17"/>
        <v>63800</v>
      </c>
      <c r="D74" s="34"/>
      <c r="E74" s="34"/>
      <c r="F74" s="34"/>
      <c r="G74" s="34"/>
      <c r="H74" s="34"/>
      <c r="I74" s="34"/>
      <c r="J74" s="34"/>
      <c r="K74" s="34"/>
      <c r="L74" s="34"/>
      <c r="M74" s="34"/>
      <c r="N74" s="34"/>
      <c r="O74" s="34"/>
      <c r="P74" s="34"/>
      <c r="Q74" s="34"/>
      <c r="R74" s="34"/>
      <c r="S74" s="34"/>
      <c r="T74" s="34"/>
      <c r="U74" s="34"/>
      <c r="V74" s="34"/>
      <c r="W74" s="34"/>
      <c r="X74" s="34"/>
      <c r="Y74" s="34"/>
      <c r="Z74" s="34"/>
      <c r="AA74" s="34"/>
      <c r="AB74" s="34"/>
      <c r="AC74" s="34"/>
      <c r="AD74" s="34"/>
      <c r="AE74" s="34"/>
      <c r="AF74" s="34"/>
      <c r="AG74" s="34"/>
      <c r="AH74" s="34"/>
      <c r="AI74" s="34"/>
      <c r="AJ74" s="34"/>
      <c r="AK74" s="34"/>
      <c r="AL74" s="34"/>
      <c r="AM74" s="34"/>
      <c r="AN74" s="34"/>
      <c r="AO74" s="34"/>
      <c r="AP74" s="34"/>
      <c r="AQ74" s="34"/>
      <c r="AR74" s="34"/>
      <c r="AS74" s="34"/>
      <c r="AT74" s="34"/>
      <c r="AU74" s="34"/>
      <c r="AV74" s="34"/>
      <c r="AW74" s="34"/>
      <c r="AX74" s="34"/>
      <c r="AY74" s="34"/>
      <c r="AZ74" s="34"/>
      <c r="BA74" s="34"/>
      <c r="BB74" s="34"/>
      <c r="BC74" s="34"/>
      <c r="BD74" s="1"/>
      <c r="BE74" s="1"/>
    </row>
    <row r="75" spans="1:57" s="4" customFormat="1" ht="23.95" customHeight="1" x14ac:dyDescent="0.3">
      <c r="A75" s="81" t="s">
        <v>174</v>
      </c>
      <c r="B75" s="14" t="s">
        <v>170</v>
      </c>
      <c r="C75" s="43">
        <f t="shared" si="17"/>
        <v>0</v>
      </c>
      <c r="D75" s="71">
        <f t="shared" ref="D75:AI75" si="22">D68+D73+D74</f>
        <v>154921</v>
      </c>
      <c r="E75" s="71">
        <f t="shared" si="22"/>
        <v>0</v>
      </c>
      <c r="F75" s="71">
        <f t="shared" si="22"/>
        <v>212280</v>
      </c>
      <c r="G75" s="71">
        <f t="shared" si="22"/>
        <v>0</v>
      </c>
      <c r="H75" s="71">
        <f t="shared" si="22"/>
        <v>181916</v>
      </c>
      <c r="I75" s="71">
        <f t="shared" si="22"/>
        <v>143000</v>
      </c>
      <c r="J75" s="71">
        <f t="shared" si="22"/>
        <v>12800</v>
      </c>
      <c r="K75" s="71">
        <f t="shared" si="22"/>
        <v>0</v>
      </c>
      <c r="L75" s="71">
        <f t="shared" si="22"/>
        <v>19300</v>
      </c>
      <c r="M75" s="71">
        <f t="shared" si="22"/>
        <v>0</v>
      </c>
      <c r="N75" s="71">
        <f t="shared" si="22"/>
        <v>40250</v>
      </c>
      <c r="O75" s="71">
        <f t="shared" si="22"/>
        <v>41000</v>
      </c>
      <c r="P75" s="71">
        <f t="shared" si="22"/>
        <v>0</v>
      </c>
      <c r="Q75" s="71">
        <f t="shared" si="22"/>
        <v>0</v>
      </c>
      <c r="R75" s="71">
        <f t="shared" si="22"/>
        <v>0</v>
      </c>
      <c r="S75" s="71">
        <f t="shared" si="22"/>
        <v>0</v>
      </c>
      <c r="T75" s="71">
        <f t="shared" si="22"/>
        <v>0</v>
      </c>
      <c r="U75" s="71">
        <f t="shared" si="22"/>
        <v>0</v>
      </c>
      <c r="V75" s="71">
        <f t="shared" si="22"/>
        <v>0</v>
      </c>
      <c r="W75" s="71">
        <f t="shared" si="22"/>
        <v>0</v>
      </c>
      <c r="X75" s="71">
        <f t="shared" si="22"/>
        <v>0</v>
      </c>
      <c r="Y75" s="71">
        <f t="shared" si="22"/>
        <v>57000</v>
      </c>
      <c r="Z75" s="71">
        <f t="shared" si="22"/>
        <v>95000</v>
      </c>
      <c r="AA75" s="71">
        <f t="shared" si="22"/>
        <v>0</v>
      </c>
      <c r="AB75" s="71">
        <f t="shared" si="22"/>
        <v>0</v>
      </c>
      <c r="AC75" s="71">
        <f t="shared" si="22"/>
        <v>0</v>
      </c>
      <c r="AD75" s="71">
        <f t="shared" si="22"/>
        <v>0</v>
      </c>
      <c r="AE75" s="71">
        <f t="shared" si="22"/>
        <v>0</v>
      </c>
      <c r="AF75" s="71">
        <f t="shared" si="22"/>
        <v>72800</v>
      </c>
      <c r="AG75" s="71">
        <f t="shared" si="22"/>
        <v>0</v>
      </c>
      <c r="AH75" s="71">
        <f t="shared" si="22"/>
        <v>7608</v>
      </c>
      <c r="AI75" s="71">
        <f t="shared" si="22"/>
        <v>0</v>
      </c>
      <c r="AJ75" s="71">
        <f t="shared" ref="AJ75:BC75" si="23">AJ68+AJ73+AJ74</f>
        <v>0</v>
      </c>
      <c r="AK75" s="71">
        <f t="shared" si="23"/>
        <v>0</v>
      </c>
      <c r="AL75" s="71">
        <f t="shared" si="23"/>
        <v>0</v>
      </c>
      <c r="AM75" s="71">
        <f t="shared" si="23"/>
        <v>29325</v>
      </c>
      <c r="AN75" s="71">
        <f t="shared" si="23"/>
        <v>0</v>
      </c>
      <c r="AO75" s="71">
        <f t="shared" si="23"/>
        <v>78616</v>
      </c>
      <c r="AP75" s="71">
        <f t="shared" si="23"/>
        <v>0</v>
      </c>
      <c r="AQ75" s="71">
        <f t="shared" si="23"/>
        <v>0</v>
      </c>
      <c r="AR75" s="71">
        <f t="shared" si="23"/>
        <v>236300</v>
      </c>
      <c r="AS75" s="71">
        <f t="shared" si="23"/>
        <v>150000</v>
      </c>
      <c r="AT75" s="71">
        <f t="shared" si="23"/>
        <v>161700</v>
      </c>
      <c r="AU75" s="71">
        <f t="shared" si="23"/>
        <v>0</v>
      </c>
      <c r="AV75" s="71">
        <f t="shared" si="23"/>
        <v>0</v>
      </c>
      <c r="AW75" s="71">
        <f t="shared" si="23"/>
        <v>7350</v>
      </c>
      <c r="AX75" s="71">
        <f t="shared" si="23"/>
        <v>0</v>
      </c>
      <c r="AY75" s="71">
        <f t="shared" si="23"/>
        <v>0</v>
      </c>
      <c r="AZ75" s="71">
        <f t="shared" si="23"/>
        <v>0</v>
      </c>
      <c r="BA75" s="71">
        <f t="shared" si="23"/>
        <v>0</v>
      </c>
      <c r="BB75" s="71">
        <f t="shared" si="23"/>
        <v>0</v>
      </c>
      <c r="BC75" s="71">
        <f t="shared" si="23"/>
        <v>0</v>
      </c>
      <c r="BD75" s="1"/>
      <c r="BE75" s="1"/>
    </row>
    <row r="76" spans="1:57" s="4" customFormat="1" ht="23.95" customHeight="1" x14ac:dyDescent="0.3">
      <c r="A76" s="81" t="s">
        <v>174</v>
      </c>
      <c r="B76" s="15" t="s">
        <v>171</v>
      </c>
      <c r="C76" s="72">
        <f t="shared" si="17"/>
        <v>1701166</v>
      </c>
      <c r="D76" s="73">
        <f t="shared" ref="D76:AI76" si="24">(D75-D74)*0.25</f>
        <v>38730.25</v>
      </c>
      <c r="E76" s="73">
        <f t="shared" si="24"/>
        <v>0</v>
      </c>
      <c r="F76" s="73">
        <f t="shared" si="24"/>
        <v>53070</v>
      </c>
      <c r="G76" s="73">
        <f t="shared" si="24"/>
        <v>0</v>
      </c>
      <c r="H76" s="73">
        <f t="shared" si="24"/>
        <v>45479</v>
      </c>
      <c r="I76" s="73">
        <f t="shared" si="24"/>
        <v>35750</v>
      </c>
      <c r="J76" s="73">
        <f t="shared" si="24"/>
        <v>3200</v>
      </c>
      <c r="K76" s="73">
        <f t="shared" si="24"/>
        <v>0</v>
      </c>
      <c r="L76" s="73">
        <f t="shared" si="24"/>
        <v>4825</v>
      </c>
      <c r="M76" s="73">
        <f t="shared" si="24"/>
        <v>0</v>
      </c>
      <c r="N76" s="73">
        <f t="shared" si="24"/>
        <v>10062.5</v>
      </c>
      <c r="O76" s="73">
        <f t="shared" si="24"/>
        <v>10250</v>
      </c>
      <c r="P76" s="73">
        <f t="shared" si="24"/>
        <v>0</v>
      </c>
      <c r="Q76" s="73">
        <f t="shared" si="24"/>
        <v>0</v>
      </c>
      <c r="R76" s="73">
        <f t="shared" si="24"/>
        <v>0</v>
      </c>
      <c r="S76" s="73">
        <f t="shared" si="24"/>
        <v>0</v>
      </c>
      <c r="T76" s="73">
        <f t="shared" si="24"/>
        <v>0</v>
      </c>
      <c r="U76" s="73">
        <f t="shared" si="24"/>
        <v>0</v>
      </c>
      <c r="V76" s="73">
        <f t="shared" si="24"/>
        <v>0</v>
      </c>
      <c r="W76" s="73">
        <f t="shared" si="24"/>
        <v>0</v>
      </c>
      <c r="X76" s="73">
        <f t="shared" si="24"/>
        <v>0</v>
      </c>
      <c r="Y76" s="73">
        <f t="shared" si="24"/>
        <v>14250</v>
      </c>
      <c r="Z76" s="73">
        <f t="shared" si="24"/>
        <v>23750</v>
      </c>
      <c r="AA76" s="73">
        <f t="shared" si="24"/>
        <v>0</v>
      </c>
      <c r="AB76" s="73">
        <f t="shared" si="24"/>
        <v>0</v>
      </c>
      <c r="AC76" s="73">
        <f t="shared" si="24"/>
        <v>0</v>
      </c>
      <c r="AD76" s="73">
        <f t="shared" si="24"/>
        <v>0</v>
      </c>
      <c r="AE76" s="73">
        <f t="shared" si="24"/>
        <v>0</v>
      </c>
      <c r="AF76" s="73">
        <f t="shared" si="24"/>
        <v>18200</v>
      </c>
      <c r="AG76" s="73">
        <f t="shared" si="24"/>
        <v>0</v>
      </c>
      <c r="AH76" s="73">
        <f t="shared" si="24"/>
        <v>1902</v>
      </c>
      <c r="AI76" s="73">
        <f t="shared" si="24"/>
        <v>0</v>
      </c>
      <c r="AJ76" s="73">
        <f t="shared" ref="AJ76:BC76" si="25">(AJ75-AJ74)*0.25</f>
        <v>0</v>
      </c>
      <c r="AK76" s="73">
        <f t="shared" si="25"/>
        <v>0</v>
      </c>
      <c r="AL76" s="73">
        <f t="shared" si="25"/>
        <v>0</v>
      </c>
      <c r="AM76" s="73">
        <f t="shared" si="25"/>
        <v>7331.25</v>
      </c>
      <c r="AN76" s="73">
        <f t="shared" si="25"/>
        <v>0</v>
      </c>
      <c r="AO76" s="73">
        <f t="shared" si="25"/>
        <v>19654</v>
      </c>
      <c r="AP76" s="73">
        <f t="shared" si="25"/>
        <v>0</v>
      </c>
      <c r="AQ76" s="73">
        <f t="shared" si="25"/>
        <v>0</v>
      </c>
      <c r="AR76" s="73">
        <f t="shared" si="25"/>
        <v>59075</v>
      </c>
      <c r="AS76" s="73">
        <f t="shared" si="25"/>
        <v>37500</v>
      </c>
      <c r="AT76" s="73">
        <f t="shared" si="25"/>
        <v>40425</v>
      </c>
      <c r="AU76" s="73">
        <f t="shared" si="25"/>
        <v>0</v>
      </c>
      <c r="AV76" s="73">
        <f t="shared" si="25"/>
        <v>0</v>
      </c>
      <c r="AW76" s="73">
        <f t="shared" si="25"/>
        <v>1837.5</v>
      </c>
      <c r="AX76" s="73">
        <f t="shared" si="25"/>
        <v>0</v>
      </c>
      <c r="AY76" s="73">
        <f t="shared" si="25"/>
        <v>0</v>
      </c>
      <c r="AZ76" s="73">
        <f t="shared" si="25"/>
        <v>0</v>
      </c>
      <c r="BA76" s="73">
        <f t="shared" si="25"/>
        <v>0</v>
      </c>
      <c r="BB76" s="73">
        <f t="shared" si="25"/>
        <v>0</v>
      </c>
      <c r="BC76" s="73">
        <f t="shared" si="25"/>
        <v>0</v>
      </c>
      <c r="BD76" s="1"/>
      <c r="BE76" s="1"/>
    </row>
    <row r="77" spans="1:57" s="4" customFormat="1" ht="31.5" customHeight="1" x14ac:dyDescent="0.3">
      <c r="A77" s="81" t="s">
        <v>174</v>
      </c>
      <c r="B77" s="16" t="s">
        <v>172</v>
      </c>
      <c r="C77" s="43">
        <f t="shared" si="17"/>
        <v>425291.5</v>
      </c>
      <c r="D77" s="71">
        <f t="shared" ref="D77:AI77" si="26">D75+D76</f>
        <v>193651.25</v>
      </c>
      <c r="E77" s="71">
        <f t="shared" si="26"/>
        <v>0</v>
      </c>
      <c r="F77" s="71">
        <f t="shared" si="26"/>
        <v>265350</v>
      </c>
      <c r="G77" s="71">
        <f t="shared" si="26"/>
        <v>0</v>
      </c>
      <c r="H77" s="71">
        <f t="shared" si="26"/>
        <v>227395</v>
      </c>
      <c r="I77" s="71">
        <f t="shared" si="26"/>
        <v>178750</v>
      </c>
      <c r="J77" s="71">
        <f t="shared" si="26"/>
        <v>16000</v>
      </c>
      <c r="K77" s="71">
        <f t="shared" si="26"/>
        <v>0</v>
      </c>
      <c r="L77" s="71">
        <f t="shared" si="26"/>
        <v>24125</v>
      </c>
      <c r="M77" s="71">
        <f t="shared" si="26"/>
        <v>0</v>
      </c>
      <c r="N77" s="71">
        <f t="shared" si="26"/>
        <v>50312.5</v>
      </c>
      <c r="O77" s="71">
        <f t="shared" si="26"/>
        <v>51250</v>
      </c>
      <c r="P77" s="71">
        <f t="shared" si="26"/>
        <v>0</v>
      </c>
      <c r="Q77" s="71">
        <f t="shared" si="26"/>
        <v>0</v>
      </c>
      <c r="R77" s="71">
        <f t="shared" si="26"/>
        <v>0</v>
      </c>
      <c r="S77" s="71">
        <f t="shared" si="26"/>
        <v>0</v>
      </c>
      <c r="T77" s="71">
        <f t="shared" si="26"/>
        <v>0</v>
      </c>
      <c r="U77" s="71">
        <f t="shared" si="26"/>
        <v>0</v>
      </c>
      <c r="V77" s="71">
        <f t="shared" si="26"/>
        <v>0</v>
      </c>
      <c r="W77" s="71">
        <f t="shared" si="26"/>
        <v>0</v>
      </c>
      <c r="X77" s="71">
        <f t="shared" si="26"/>
        <v>0</v>
      </c>
      <c r="Y77" s="71">
        <f t="shared" si="26"/>
        <v>71250</v>
      </c>
      <c r="Z77" s="71">
        <f t="shared" si="26"/>
        <v>118750</v>
      </c>
      <c r="AA77" s="71">
        <f t="shared" si="26"/>
        <v>0</v>
      </c>
      <c r="AB77" s="71">
        <f t="shared" si="26"/>
        <v>0</v>
      </c>
      <c r="AC77" s="71">
        <f t="shared" si="26"/>
        <v>0</v>
      </c>
      <c r="AD77" s="71">
        <f t="shared" si="26"/>
        <v>0</v>
      </c>
      <c r="AE77" s="71">
        <f t="shared" si="26"/>
        <v>0</v>
      </c>
      <c r="AF77" s="71">
        <f t="shared" si="26"/>
        <v>91000</v>
      </c>
      <c r="AG77" s="71">
        <f t="shared" si="26"/>
        <v>0</v>
      </c>
      <c r="AH77" s="71">
        <f t="shared" si="26"/>
        <v>9510</v>
      </c>
      <c r="AI77" s="71">
        <f t="shared" si="26"/>
        <v>0</v>
      </c>
      <c r="AJ77" s="71">
        <f t="shared" ref="AJ77:BC77" si="27">AJ75+AJ76</f>
        <v>0</v>
      </c>
      <c r="AK77" s="71">
        <f t="shared" si="27"/>
        <v>0</v>
      </c>
      <c r="AL77" s="71">
        <f t="shared" si="27"/>
        <v>0</v>
      </c>
      <c r="AM77" s="71">
        <f t="shared" si="27"/>
        <v>36656.25</v>
      </c>
      <c r="AN77" s="71">
        <f t="shared" si="27"/>
        <v>0</v>
      </c>
      <c r="AO77" s="71">
        <f t="shared" si="27"/>
        <v>98270</v>
      </c>
      <c r="AP77" s="71">
        <f t="shared" si="27"/>
        <v>0</v>
      </c>
      <c r="AQ77" s="71">
        <f t="shared" si="27"/>
        <v>0</v>
      </c>
      <c r="AR77" s="71">
        <f t="shared" si="27"/>
        <v>295375</v>
      </c>
      <c r="AS77" s="71">
        <f t="shared" si="27"/>
        <v>187500</v>
      </c>
      <c r="AT77" s="71">
        <f t="shared" si="27"/>
        <v>202125</v>
      </c>
      <c r="AU77" s="71">
        <f t="shared" si="27"/>
        <v>0</v>
      </c>
      <c r="AV77" s="71">
        <f t="shared" si="27"/>
        <v>0</v>
      </c>
      <c r="AW77" s="71">
        <f t="shared" si="27"/>
        <v>9187.5</v>
      </c>
      <c r="AX77" s="71">
        <f t="shared" si="27"/>
        <v>0</v>
      </c>
      <c r="AY77" s="71">
        <f t="shared" si="27"/>
        <v>0</v>
      </c>
      <c r="AZ77" s="71">
        <f t="shared" si="27"/>
        <v>0</v>
      </c>
      <c r="BA77" s="71">
        <f t="shared" si="27"/>
        <v>0</v>
      </c>
      <c r="BB77" s="71">
        <f t="shared" si="27"/>
        <v>0</v>
      </c>
      <c r="BC77" s="71">
        <f t="shared" si="27"/>
        <v>0</v>
      </c>
      <c r="BD77" s="1"/>
      <c r="BE77" s="1"/>
    </row>
    <row r="78" spans="1:57" ht="141.5" x14ac:dyDescent="0.3">
      <c r="A78" s="81" t="s">
        <v>174</v>
      </c>
      <c r="B78" s="17" t="s">
        <v>173</v>
      </c>
      <c r="C78" s="43">
        <f t="shared" si="17"/>
        <v>2126457.5</v>
      </c>
      <c r="D78" s="74">
        <f>D77*100%</f>
        <v>193651.25</v>
      </c>
      <c r="E78" s="74">
        <f>E77*0%</f>
        <v>0</v>
      </c>
      <c r="F78" s="74">
        <f t="shared" ref="F78:AI78" si="28">F77*100%</f>
        <v>265350</v>
      </c>
      <c r="G78" s="74">
        <f t="shared" si="28"/>
        <v>0</v>
      </c>
      <c r="H78" s="74">
        <f t="shared" si="28"/>
        <v>227395</v>
      </c>
      <c r="I78" s="74">
        <f t="shared" si="28"/>
        <v>178750</v>
      </c>
      <c r="J78" s="74">
        <f t="shared" si="28"/>
        <v>16000</v>
      </c>
      <c r="K78" s="74">
        <f t="shared" si="28"/>
        <v>0</v>
      </c>
      <c r="L78" s="74">
        <f t="shared" si="28"/>
        <v>24125</v>
      </c>
      <c r="M78" s="74">
        <f t="shared" si="28"/>
        <v>0</v>
      </c>
      <c r="N78" s="74">
        <f t="shared" si="28"/>
        <v>50312.5</v>
      </c>
      <c r="O78" s="74">
        <f t="shared" si="28"/>
        <v>51250</v>
      </c>
      <c r="P78" s="74">
        <f t="shared" si="28"/>
        <v>0</v>
      </c>
      <c r="Q78" s="74">
        <f t="shared" si="28"/>
        <v>0</v>
      </c>
      <c r="R78" s="74">
        <f t="shared" si="28"/>
        <v>0</v>
      </c>
      <c r="S78" s="74">
        <f t="shared" si="28"/>
        <v>0</v>
      </c>
      <c r="T78" s="74">
        <f t="shared" si="28"/>
        <v>0</v>
      </c>
      <c r="U78" s="74">
        <f t="shared" si="28"/>
        <v>0</v>
      </c>
      <c r="V78" s="74">
        <f t="shared" si="28"/>
        <v>0</v>
      </c>
      <c r="W78" s="74">
        <f t="shared" si="28"/>
        <v>0</v>
      </c>
      <c r="X78" s="74">
        <f t="shared" si="28"/>
        <v>0</v>
      </c>
      <c r="Y78" s="74">
        <f t="shared" si="28"/>
        <v>71250</v>
      </c>
      <c r="Z78" s="74">
        <f t="shared" si="28"/>
        <v>118750</v>
      </c>
      <c r="AA78" s="74">
        <f t="shared" si="28"/>
        <v>0</v>
      </c>
      <c r="AB78" s="74">
        <f t="shared" si="28"/>
        <v>0</v>
      </c>
      <c r="AC78" s="74">
        <f t="shared" si="28"/>
        <v>0</v>
      </c>
      <c r="AD78" s="74">
        <f t="shared" si="28"/>
        <v>0</v>
      </c>
      <c r="AE78" s="74">
        <f t="shared" si="28"/>
        <v>0</v>
      </c>
      <c r="AF78" s="74">
        <f t="shared" si="28"/>
        <v>91000</v>
      </c>
      <c r="AG78" s="74">
        <f t="shared" si="28"/>
        <v>0</v>
      </c>
      <c r="AH78" s="74">
        <f t="shared" si="28"/>
        <v>9510</v>
      </c>
      <c r="AI78" s="74">
        <f t="shared" si="28"/>
        <v>0</v>
      </c>
      <c r="AJ78" s="74">
        <f>AJ77*0%</f>
        <v>0</v>
      </c>
      <c r="AK78" s="74">
        <f t="shared" ref="AK78:BC78" si="29">AK77*100%</f>
        <v>0</v>
      </c>
      <c r="AL78" s="74">
        <f t="shared" si="29"/>
        <v>0</v>
      </c>
      <c r="AM78" s="74">
        <f t="shared" si="29"/>
        <v>36656.25</v>
      </c>
      <c r="AN78" s="74">
        <f t="shared" si="29"/>
        <v>0</v>
      </c>
      <c r="AO78" s="74">
        <f t="shared" si="29"/>
        <v>98270</v>
      </c>
      <c r="AP78" s="74">
        <f t="shared" si="29"/>
        <v>0</v>
      </c>
      <c r="AQ78" s="74">
        <f t="shared" si="29"/>
        <v>0</v>
      </c>
      <c r="AR78" s="74">
        <f t="shared" si="29"/>
        <v>295375</v>
      </c>
      <c r="AS78" s="74">
        <f t="shared" si="29"/>
        <v>187500</v>
      </c>
      <c r="AT78" s="74">
        <f t="shared" si="29"/>
        <v>202125</v>
      </c>
      <c r="AU78" s="74">
        <f t="shared" si="29"/>
        <v>0</v>
      </c>
      <c r="AV78" s="74">
        <f t="shared" si="29"/>
        <v>0</v>
      </c>
      <c r="AW78" s="74">
        <f t="shared" si="29"/>
        <v>9187.5</v>
      </c>
      <c r="AX78" s="74">
        <f t="shared" si="29"/>
        <v>0</v>
      </c>
      <c r="AY78" s="74">
        <f t="shared" si="29"/>
        <v>0</v>
      </c>
      <c r="AZ78" s="74">
        <f t="shared" si="29"/>
        <v>0</v>
      </c>
      <c r="BA78" s="74">
        <f t="shared" si="29"/>
        <v>0</v>
      </c>
      <c r="BB78" s="74">
        <f t="shared" si="29"/>
        <v>0</v>
      </c>
      <c r="BC78" s="74">
        <f t="shared" si="29"/>
        <v>0</v>
      </c>
    </row>
    <row r="79" spans="1:57" s="2" customFormat="1" ht="31.15" customHeight="1" x14ac:dyDescent="0.3">
      <c r="A79" s="88"/>
      <c r="B79" s="88"/>
      <c r="C79" s="88"/>
      <c r="D79" s="88"/>
      <c r="E79" s="88"/>
      <c r="F79" s="88"/>
      <c r="G79" s="88"/>
      <c r="H79" s="88"/>
      <c r="I79" s="88"/>
      <c r="J79" s="88"/>
      <c r="K79" s="88"/>
      <c r="L79" s="88"/>
      <c r="M79" s="88"/>
      <c r="N79" s="88"/>
      <c r="O79" s="88"/>
      <c r="P79" s="88"/>
      <c r="Q79" s="88"/>
      <c r="R79" s="88"/>
      <c r="S79" s="88"/>
      <c r="T79" s="88"/>
      <c r="U79" s="88"/>
      <c r="V79" s="88"/>
      <c r="W79" s="88"/>
      <c r="X79" s="88"/>
      <c r="Y79" s="88"/>
      <c r="Z79" s="88"/>
      <c r="AA79" s="88"/>
      <c r="AB79" s="88"/>
      <c r="AC79" s="88"/>
      <c r="AD79" s="88"/>
      <c r="AE79" s="88"/>
      <c r="AF79" s="88"/>
      <c r="AG79" s="88"/>
      <c r="AH79" s="88"/>
      <c r="AI79" s="88"/>
      <c r="AJ79" s="88"/>
      <c r="AK79" s="88"/>
      <c r="AL79" s="88"/>
      <c r="AM79" s="88"/>
      <c r="AN79" s="88"/>
      <c r="AO79" s="88"/>
      <c r="AP79" s="88"/>
      <c r="AQ79" s="88"/>
      <c r="AR79" s="88"/>
      <c r="AS79" s="88"/>
      <c r="AT79" s="88"/>
      <c r="AU79" s="88"/>
      <c r="AV79" s="88"/>
      <c r="AW79" s="88"/>
      <c r="AX79" s="88"/>
      <c r="AY79" s="88"/>
      <c r="AZ79" s="88"/>
      <c r="BA79" s="88"/>
      <c r="BB79" s="88"/>
      <c r="BC79" s="88"/>
      <c r="BD79" s="9"/>
      <c r="BE79" s="9"/>
    </row>
    <row r="80" spans="1:57" s="4" customFormat="1" ht="26.3" customHeight="1" x14ac:dyDescent="0.3">
      <c r="A80" s="81" t="s">
        <v>205</v>
      </c>
      <c r="B80" s="89" t="s">
        <v>206</v>
      </c>
      <c r="C80" s="89"/>
      <c r="D80" s="26"/>
      <c r="E80" s="26">
        <v>14830</v>
      </c>
      <c r="F80" s="26"/>
      <c r="G80" s="26">
        <v>8250</v>
      </c>
      <c r="H80" s="26"/>
      <c r="I80" s="26">
        <v>11000</v>
      </c>
      <c r="J80" s="26">
        <v>6400</v>
      </c>
      <c r="K80" s="26"/>
      <c r="L80" s="26"/>
      <c r="M80" s="26"/>
      <c r="N80" s="26"/>
      <c r="O80" s="26"/>
      <c r="P80" s="26">
        <v>3250</v>
      </c>
      <c r="Q80" s="26"/>
      <c r="R80" s="26"/>
      <c r="S80" s="26"/>
      <c r="T80" s="26"/>
      <c r="U80" s="26"/>
      <c r="V80" s="26"/>
      <c r="W80" s="26"/>
      <c r="X80" s="26"/>
      <c r="Y80" s="26"/>
      <c r="Z80" s="26"/>
      <c r="AA80" s="26"/>
      <c r="AB80" s="26"/>
      <c r="AC80" s="26"/>
      <c r="AD80" s="26"/>
      <c r="AE80" s="26"/>
      <c r="AF80" s="26"/>
      <c r="AG80" s="26">
        <v>6000</v>
      </c>
      <c r="AH80" s="26"/>
      <c r="AI80" s="26"/>
      <c r="AJ80" s="26"/>
      <c r="AK80" s="26"/>
      <c r="AL80" s="26">
        <v>6065</v>
      </c>
      <c r="AM80" s="26"/>
      <c r="AN80" s="26"/>
      <c r="AO80" s="26"/>
      <c r="AP80" s="26"/>
      <c r="AQ80" s="26"/>
      <c r="AR80" s="26">
        <v>12500</v>
      </c>
      <c r="AS80" s="26"/>
      <c r="AT80" s="26"/>
      <c r="AU80" s="26"/>
      <c r="AV80" s="26"/>
      <c r="AW80" s="26"/>
      <c r="AX80" s="26"/>
      <c r="AY80" s="26"/>
      <c r="AZ80" s="26"/>
      <c r="BA80" s="26"/>
      <c r="BB80" s="26"/>
      <c r="BC80" s="26">
        <v>8000</v>
      </c>
      <c r="BD80" s="9"/>
      <c r="BE80" s="9"/>
    </row>
    <row r="81" spans="1:73" s="4" customFormat="1" ht="23.95" customHeight="1" x14ac:dyDescent="0.3">
      <c r="A81" s="81" t="s">
        <v>205</v>
      </c>
      <c r="B81" s="19" t="s">
        <v>205</v>
      </c>
      <c r="C81" s="102" t="s">
        <v>141</v>
      </c>
      <c r="D81" s="3" t="s">
        <v>142</v>
      </c>
      <c r="E81" s="3" t="s">
        <v>142</v>
      </c>
      <c r="F81" s="3" t="s">
        <v>142</v>
      </c>
      <c r="G81" s="3" t="s">
        <v>142</v>
      </c>
      <c r="H81" s="3" t="s">
        <v>142</v>
      </c>
      <c r="I81" s="3" t="s">
        <v>142</v>
      </c>
      <c r="J81" s="3" t="s">
        <v>142</v>
      </c>
      <c r="K81" s="3" t="s">
        <v>142</v>
      </c>
      <c r="L81" s="3" t="s">
        <v>142</v>
      </c>
      <c r="M81" s="3" t="s">
        <v>142</v>
      </c>
      <c r="N81" s="3" t="s">
        <v>142</v>
      </c>
      <c r="O81" s="3" t="s">
        <v>142</v>
      </c>
      <c r="P81" s="3" t="s">
        <v>142</v>
      </c>
      <c r="Q81" s="3" t="s">
        <v>142</v>
      </c>
      <c r="R81" s="3" t="s">
        <v>142</v>
      </c>
      <c r="S81" s="3" t="s">
        <v>142</v>
      </c>
      <c r="T81" s="3" t="s">
        <v>142</v>
      </c>
      <c r="U81" s="3" t="s">
        <v>142</v>
      </c>
      <c r="V81" s="3" t="s">
        <v>142</v>
      </c>
      <c r="W81" s="3" t="s">
        <v>142</v>
      </c>
      <c r="X81" s="3" t="s">
        <v>142</v>
      </c>
      <c r="Y81" s="3" t="s">
        <v>142</v>
      </c>
      <c r="Z81" s="3" t="s">
        <v>142</v>
      </c>
      <c r="AA81" s="3" t="s">
        <v>142</v>
      </c>
      <c r="AB81" s="3" t="s">
        <v>142</v>
      </c>
      <c r="AC81" s="3" t="s">
        <v>142</v>
      </c>
      <c r="AD81" s="3" t="s">
        <v>142</v>
      </c>
      <c r="AE81" s="3" t="s">
        <v>142</v>
      </c>
      <c r="AF81" s="3" t="s">
        <v>142</v>
      </c>
      <c r="AG81" s="3" t="s">
        <v>142</v>
      </c>
      <c r="AH81" s="3" t="s">
        <v>142</v>
      </c>
      <c r="AI81" s="3" t="s">
        <v>142</v>
      </c>
      <c r="AJ81" s="3" t="s">
        <v>142</v>
      </c>
      <c r="AK81" s="3" t="s">
        <v>142</v>
      </c>
      <c r="AL81" s="3" t="s">
        <v>142</v>
      </c>
      <c r="AM81" s="3" t="s">
        <v>142</v>
      </c>
      <c r="AN81" s="3" t="s">
        <v>142</v>
      </c>
      <c r="AO81" s="3" t="s">
        <v>142</v>
      </c>
      <c r="AP81" s="3" t="s">
        <v>142</v>
      </c>
      <c r="AQ81" s="3" t="s">
        <v>142</v>
      </c>
      <c r="AR81" s="3" t="s">
        <v>142</v>
      </c>
      <c r="AS81" s="3" t="s">
        <v>142</v>
      </c>
      <c r="AT81" s="3" t="s">
        <v>142</v>
      </c>
      <c r="AU81" s="3" t="s">
        <v>142</v>
      </c>
      <c r="AV81" s="3" t="s">
        <v>142</v>
      </c>
      <c r="AW81" s="3" t="s">
        <v>142</v>
      </c>
      <c r="AX81" s="3" t="s">
        <v>142</v>
      </c>
      <c r="AY81" s="3" t="s">
        <v>142</v>
      </c>
      <c r="AZ81" s="3" t="s">
        <v>142</v>
      </c>
      <c r="BA81" s="3" t="s">
        <v>142</v>
      </c>
      <c r="BB81" s="3" t="s">
        <v>142</v>
      </c>
      <c r="BC81" s="3" t="s">
        <v>142</v>
      </c>
      <c r="BD81" s="1"/>
      <c r="BE81" s="1"/>
    </row>
    <row r="82" spans="1:73" s="4" customFormat="1" ht="23.95" customHeight="1" x14ac:dyDescent="0.3">
      <c r="A82" s="81" t="s">
        <v>205</v>
      </c>
      <c r="B82" s="99" t="s">
        <v>207</v>
      </c>
      <c r="C82" s="38">
        <f>C83+C86+C84+C85</f>
        <v>13.5</v>
      </c>
      <c r="D82" s="84"/>
      <c r="E82" s="85"/>
      <c r="F82" s="85"/>
      <c r="G82" s="85"/>
      <c r="H82" s="85"/>
      <c r="I82" s="85"/>
      <c r="J82" s="85"/>
      <c r="K82" s="85"/>
      <c r="L82" s="85"/>
      <c r="M82" s="85"/>
      <c r="N82" s="85"/>
      <c r="O82" s="85"/>
      <c r="P82" s="85"/>
      <c r="Q82" s="85"/>
      <c r="R82" s="85"/>
      <c r="S82" s="85"/>
      <c r="T82" s="85"/>
      <c r="U82" s="85"/>
      <c r="V82" s="85"/>
      <c r="W82" s="85"/>
      <c r="X82" s="85"/>
      <c r="Y82" s="85"/>
      <c r="Z82" s="85"/>
      <c r="AA82" s="85"/>
      <c r="AB82" s="85"/>
      <c r="AC82" s="85"/>
      <c r="AD82" s="85"/>
      <c r="AE82" s="85"/>
      <c r="AF82" s="85"/>
      <c r="AG82" s="85"/>
      <c r="AH82" s="85"/>
      <c r="AI82" s="85"/>
      <c r="AJ82" s="85"/>
      <c r="AK82" s="85"/>
      <c r="AL82" s="85"/>
      <c r="AM82" s="85"/>
      <c r="AN82" s="85"/>
      <c r="AO82" s="85"/>
      <c r="AP82" s="85"/>
      <c r="AQ82" s="85"/>
      <c r="AR82" s="85"/>
      <c r="AS82" s="85"/>
      <c r="AT82" s="85"/>
      <c r="AU82" s="85"/>
      <c r="AV82" s="85"/>
      <c r="AW82" s="85"/>
      <c r="AX82" s="85"/>
      <c r="AY82" s="85"/>
      <c r="AZ82" s="85"/>
      <c r="BA82" s="85"/>
      <c r="BB82" s="85"/>
      <c r="BC82" s="85"/>
      <c r="BD82" s="1"/>
      <c r="BE82" s="1"/>
    </row>
    <row r="83" spans="1:73" s="4" customFormat="1" ht="23.95" customHeight="1" x14ac:dyDescent="0.3">
      <c r="A83" s="81" t="s">
        <v>205</v>
      </c>
      <c r="B83" s="100" t="s">
        <v>208</v>
      </c>
      <c r="C83" s="102">
        <f>SUM(D82:BC82)</f>
        <v>0</v>
      </c>
      <c r="D83" s="32"/>
      <c r="E83" s="32">
        <v>0.5</v>
      </c>
      <c r="F83" s="32"/>
      <c r="G83" s="32"/>
      <c r="H83" s="32"/>
      <c r="I83" s="32"/>
      <c r="J83" s="32"/>
      <c r="K83" s="32"/>
      <c r="L83" s="32"/>
      <c r="M83" s="32"/>
      <c r="N83" s="32"/>
      <c r="O83" s="32"/>
      <c r="P83" s="32"/>
      <c r="Q83" s="32"/>
      <c r="R83" s="32"/>
      <c r="S83" s="32"/>
      <c r="T83" s="32"/>
      <c r="U83" s="32"/>
      <c r="V83" s="32"/>
      <c r="W83" s="32"/>
      <c r="X83" s="32"/>
      <c r="Y83" s="32"/>
      <c r="Z83" s="32"/>
      <c r="AA83" s="32"/>
      <c r="AB83" s="32"/>
      <c r="AC83" s="32"/>
      <c r="AD83" s="32"/>
      <c r="AE83" s="32"/>
      <c r="AF83" s="32"/>
      <c r="AG83" s="32"/>
      <c r="AH83" s="32"/>
      <c r="AI83" s="32"/>
      <c r="AJ83" s="32"/>
      <c r="AK83" s="32"/>
      <c r="AL83" s="32">
        <v>2</v>
      </c>
      <c r="AM83" s="32"/>
      <c r="AN83" s="32"/>
      <c r="AO83" s="32"/>
      <c r="AP83" s="32"/>
      <c r="AQ83" s="32"/>
      <c r="AR83" s="32"/>
      <c r="AS83" s="32"/>
      <c r="AT83" s="32"/>
      <c r="AU83" s="32"/>
      <c r="AV83" s="32"/>
      <c r="AW83" s="32"/>
      <c r="AX83" s="32"/>
      <c r="AY83" s="32"/>
      <c r="AZ83" s="32"/>
      <c r="BA83" s="32"/>
      <c r="BB83" s="32"/>
      <c r="BC83" s="32"/>
      <c r="BD83" s="1"/>
      <c r="BE83" s="1"/>
    </row>
    <row r="84" spans="1:73" s="4" customFormat="1" ht="23.95" customHeight="1" x14ac:dyDescent="0.3">
      <c r="A84" s="81" t="s">
        <v>205</v>
      </c>
      <c r="B84" s="100" t="s">
        <v>209</v>
      </c>
      <c r="C84" s="102">
        <f>SUM(D83:BC83)</f>
        <v>2.5</v>
      </c>
      <c r="D84" s="32"/>
      <c r="E84" s="32">
        <v>0.5</v>
      </c>
      <c r="F84" s="32"/>
      <c r="G84" s="32"/>
      <c r="H84" s="32"/>
      <c r="I84" s="32"/>
      <c r="J84" s="32"/>
      <c r="K84" s="32"/>
      <c r="L84" s="32"/>
      <c r="M84" s="32"/>
      <c r="N84" s="32"/>
      <c r="O84" s="32"/>
      <c r="P84" s="32"/>
      <c r="Q84" s="32"/>
      <c r="R84" s="32"/>
      <c r="S84" s="32"/>
      <c r="T84" s="32"/>
      <c r="U84" s="32"/>
      <c r="V84" s="32"/>
      <c r="W84" s="32"/>
      <c r="X84" s="32"/>
      <c r="Y84" s="32"/>
      <c r="Z84" s="32"/>
      <c r="AA84" s="32"/>
      <c r="AB84" s="32"/>
      <c r="AC84" s="32"/>
      <c r="AD84" s="32"/>
      <c r="AE84" s="32"/>
      <c r="AF84" s="32"/>
      <c r="AG84" s="32"/>
      <c r="AH84" s="32"/>
      <c r="AI84" s="32"/>
      <c r="AJ84" s="32"/>
      <c r="AK84" s="32"/>
      <c r="AL84" s="32">
        <v>2</v>
      </c>
      <c r="AM84" s="32"/>
      <c r="AN84" s="32"/>
      <c r="AO84" s="32"/>
      <c r="AP84" s="32"/>
      <c r="AQ84" s="32"/>
      <c r="AR84" s="32"/>
      <c r="AS84" s="32"/>
      <c r="AT84" s="32"/>
      <c r="AU84" s="32"/>
      <c r="AV84" s="32"/>
      <c r="AW84" s="32"/>
      <c r="AX84" s="32"/>
      <c r="AY84" s="32"/>
      <c r="AZ84" s="32"/>
      <c r="BA84" s="32"/>
      <c r="BB84" s="32"/>
      <c r="BC84" s="32"/>
      <c r="BD84" s="1"/>
      <c r="BE84" s="1"/>
    </row>
    <row r="85" spans="1:73" s="4" customFormat="1" ht="23.95" customHeight="1" x14ac:dyDescent="0.3">
      <c r="A85" s="81" t="s">
        <v>205</v>
      </c>
      <c r="B85" s="100" t="s">
        <v>210</v>
      </c>
      <c r="C85" s="102">
        <f>SUM(D84:BC84)</f>
        <v>2.5</v>
      </c>
      <c r="D85" s="32"/>
      <c r="E85" s="32">
        <v>2</v>
      </c>
      <c r="F85" s="32"/>
      <c r="G85" s="32"/>
      <c r="H85" s="32"/>
      <c r="I85" s="32">
        <v>2</v>
      </c>
      <c r="J85" s="32"/>
      <c r="K85" s="32"/>
      <c r="L85" s="32"/>
      <c r="M85" s="32"/>
      <c r="N85" s="32"/>
      <c r="O85" s="32"/>
      <c r="P85" s="32">
        <v>2</v>
      </c>
      <c r="Q85" s="32"/>
      <c r="R85" s="32"/>
      <c r="S85" s="32"/>
      <c r="T85" s="32"/>
      <c r="U85" s="32"/>
      <c r="V85" s="32"/>
      <c r="W85" s="32"/>
      <c r="X85" s="32"/>
      <c r="Y85" s="32"/>
      <c r="Z85" s="32"/>
      <c r="AA85" s="32"/>
      <c r="AB85" s="32"/>
      <c r="AC85" s="32"/>
      <c r="AD85" s="32"/>
      <c r="AE85" s="32"/>
      <c r="AF85" s="32"/>
      <c r="AG85" s="32"/>
      <c r="AH85" s="32"/>
      <c r="AI85" s="32"/>
      <c r="AJ85" s="32"/>
      <c r="AK85" s="32"/>
      <c r="AL85" s="32">
        <v>2.5</v>
      </c>
      <c r="AM85" s="32"/>
      <c r="AN85" s="32"/>
      <c r="AO85" s="32"/>
      <c r="AP85" s="32"/>
      <c r="AQ85" s="32"/>
      <c r="AR85" s="32"/>
      <c r="AS85" s="32"/>
      <c r="AT85" s="32"/>
      <c r="AU85" s="32"/>
      <c r="AV85" s="32"/>
      <c r="AW85" s="32"/>
      <c r="AX85" s="32"/>
      <c r="AY85" s="32"/>
      <c r="AZ85" s="32"/>
      <c r="BA85" s="32"/>
      <c r="BB85" s="32"/>
      <c r="BC85" s="32"/>
      <c r="BD85" s="1"/>
      <c r="BE85" s="1"/>
    </row>
    <row r="86" spans="1:73" s="4" customFormat="1" ht="23.95" customHeight="1" x14ac:dyDescent="0.3">
      <c r="A86" s="81" t="s">
        <v>205</v>
      </c>
      <c r="B86" s="100" t="s">
        <v>211</v>
      </c>
      <c r="C86" s="102">
        <f>SUM(D85:BC85)</f>
        <v>8.5</v>
      </c>
      <c r="D86" s="32"/>
      <c r="E86" s="32">
        <v>2</v>
      </c>
      <c r="F86" s="32"/>
      <c r="G86" s="32"/>
      <c r="H86" s="32"/>
      <c r="I86" s="32"/>
      <c r="J86" s="32"/>
      <c r="K86" s="32"/>
      <c r="L86" s="32"/>
      <c r="M86" s="32"/>
      <c r="N86" s="32"/>
      <c r="O86" s="32"/>
      <c r="P86" s="32">
        <v>2</v>
      </c>
      <c r="Q86" s="32"/>
      <c r="R86" s="32"/>
      <c r="S86" s="32"/>
      <c r="T86" s="32"/>
      <c r="U86" s="32"/>
      <c r="V86" s="32"/>
      <c r="W86" s="32"/>
      <c r="X86" s="32"/>
      <c r="Y86" s="32"/>
      <c r="Z86" s="32"/>
      <c r="AA86" s="32"/>
      <c r="AB86" s="32"/>
      <c r="AC86" s="32"/>
      <c r="AD86" s="32"/>
      <c r="AE86" s="32"/>
      <c r="AF86" s="32"/>
      <c r="AG86" s="32"/>
      <c r="AH86" s="32"/>
      <c r="AI86" s="32"/>
      <c r="AJ86" s="32"/>
      <c r="AK86" s="32"/>
      <c r="AL86" s="32">
        <v>6</v>
      </c>
      <c r="AM86" s="32"/>
      <c r="AN86" s="32"/>
      <c r="AO86" s="32"/>
      <c r="AP86" s="32"/>
      <c r="AQ86" s="32"/>
      <c r="AR86" s="32"/>
      <c r="AS86" s="32"/>
      <c r="AT86" s="32"/>
      <c r="AU86" s="32"/>
      <c r="AV86" s="32"/>
      <c r="AW86" s="32"/>
      <c r="AX86" s="32"/>
      <c r="AY86" s="32"/>
      <c r="AZ86" s="32"/>
      <c r="BA86" s="32"/>
      <c r="BB86" s="32"/>
      <c r="BC86" s="32"/>
      <c r="BD86" s="1"/>
      <c r="BE86" s="1"/>
    </row>
    <row r="87" spans="1:73" s="4" customFormat="1" ht="23.95" customHeight="1" x14ac:dyDescent="0.3">
      <c r="A87" s="81" t="s">
        <v>205</v>
      </c>
      <c r="B87" s="99" t="s">
        <v>212</v>
      </c>
      <c r="C87" s="38">
        <f>C88+C89+C90</f>
        <v>19.5</v>
      </c>
      <c r="D87" s="86"/>
      <c r="E87" s="87"/>
      <c r="F87" s="87"/>
      <c r="G87" s="87"/>
      <c r="H87" s="87"/>
      <c r="I87" s="87"/>
      <c r="J87" s="87"/>
      <c r="K87" s="87"/>
      <c r="L87" s="87"/>
      <c r="M87" s="87"/>
      <c r="N87" s="87"/>
      <c r="O87" s="87"/>
      <c r="P87" s="87"/>
      <c r="Q87" s="87"/>
      <c r="R87" s="87"/>
      <c r="S87" s="87"/>
      <c r="T87" s="87"/>
      <c r="U87" s="87"/>
      <c r="V87" s="87"/>
      <c r="W87" s="87"/>
      <c r="X87" s="87"/>
      <c r="Y87" s="87"/>
      <c r="Z87" s="87"/>
      <c r="AA87" s="87"/>
      <c r="AB87" s="87"/>
      <c r="AC87" s="87"/>
      <c r="AD87" s="87"/>
      <c r="AE87" s="87"/>
      <c r="AF87" s="87"/>
      <c r="AG87" s="87"/>
      <c r="AH87" s="87"/>
      <c r="AI87" s="87"/>
      <c r="AJ87" s="87"/>
      <c r="AK87" s="87"/>
      <c r="AL87" s="87"/>
      <c r="AM87" s="87"/>
      <c r="AN87" s="87"/>
      <c r="AO87" s="87"/>
      <c r="AP87" s="87"/>
      <c r="AQ87" s="87"/>
      <c r="AR87" s="87"/>
      <c r="AS87" s="87"/>
      <c r="AT87" s="87"/>
      <c r="AU87" s="87"/>
      <c r="AV87" s="87"/>
      <c r="AW87" s="87"/>
      <c r="AX87" s="87"/>
      <c r="AY87" s="87"/>
      <c r="AZ87" s="87"/>
      <c r="BA87" s="87"/>
      <c r="BB87" s="87"/>
      <c r="BC87" s="87"/>
      <c r="BD87" s="1"/>
      <c r="BE87" s="1"/>
    </row>
    <row r="88" spans="1:73" s="4" customFormat="1" ht="23.95" customHeight="1" x14ac:dyDescent="0.3">
      <c r="A88" s="81" t="s">
        <v>205</v>
      </c>
      <c r="B88" s="100" t="s">
        <v>213</v>
      </c>
      <c r="C88" s="102">
        <f>SUM(D87:BC87)</f>
        <v>0</v>
      </c>
      <c r="D88" s="32"/>
      <c r="E88" s="32">
        <v>1</v>
      </c>
      <c r="F88" s="32"/>
      <c r="G88" s="32"/>
      <c r="H88" s="32"/>
      <c r="I88" s="32">
        <v>0.5</v>
      </c>
      <c r="J88" s="32"/>
      <c r="K88" s="32"/>
      <c r="L88" s="32"/>
      <c r="M88" s="32"/>
      <c r="N88" s="32"/>
      <c r="O88" s="32"/>
      <c r="P88" s="32">
        <v>2.5</v>
      </c>
      <c r="Q88" s="32"/>
      <c r="R88" s="32"/>
      <c r="S88" s="32"/>
      <c r="T88" s="32"/>
      <c r="U88" s="32"/>
      <c r="V88" s="32"/>
      <c r="W88" s="32"/>
      <c r="X88" s="32"/>
      <c r="Y88" s="32"/>
      <c r="Z88" s="32"/>
      <c r="AA88" s="32"/>
      <c r="AB88" s="32"/>
      <c r="AC88" s="32"/>
      <c r="AD88" s="32"/>
      <c r="AE88" s="32"/>
      <c r="AF88" s="32"/>
      <c r="AG88" s="32"/>
      <c r="AH88" s="32"/>
      <c r="AI88" s="32"/>
      <c r="AJ88" s="32"/>
      <c r="AK88" s="32"/>
      <c r="AL88" s="32">
        <v>0.5</v>
      </c>
      <c r="AM88" s="32"/>
      <c r="AN88" s="32"/>
      <c r="AO88" s="32"/>
      <c r="AP88" s="32"/>
      <c r="AQ88" s="32"/>
      <c r="AR88" s="32"/>
      <c r="AS88" s="32"/>
      <c r="AT88" s="32"/>
      <c r="AU88" s="32"/>
      <c r="AV88" s="32"/>
      <c r="AW88" s="32"/>
      <c r="AX88" s="32"/>
      <c r="AY88" s="32"/>
      <c r="AZ88" s="32"/>
      <c r="BA88" s="32"/>
      <c r="BB88" s="32"/>
      <c r="BC88" s="32"/>
      <c r="BD88" s="1"/>
      <c r="BE88" s="1"/>
    </row>
    <row r="89" spans="1:73" s="4" customFormat="1" ht="23.95" customHeight="1" x14ac:dyDescent="0.3">
      <c r="A89" s="81" t="s">
        <v>205</v>
      </c>
      <c r="B89" s="100" t="s">
        <v>214</v>
      </c>
      <c r="C89" s="102">
        <f>SUM(D88:BC88)</f>
        <v>4.5</v>
      </c>
      <c r="D89" s="32"/>
      <c r="E89" s="32">
        <v>0</v>
      </c>
      <c r="F89" s="32"/>
      <c r="G89" s="32"/>
      <c r="H89" s="32"/>
      <c r="I89" s="32"/>
      <c r="J89" s="32"/>
      <c r="K89" s="32"/>
      <c r="L89" s="32"/>
      <c r="M89" s="32"/>
      <c r="N89" s="32"/>
      <c r="O89" s="32"/>
      <c r="P89" s="32">
        <v>3</v>
      </c>
      <c r="Q89" s="32"/>
      <c r="R89" s="32"/>
      <c r="S89" s="32"/>
      <c r="T89" s="32"/>
      <c r="U89" s="32"/>
      <c r="V89" s="32"/>
      <c r="W89" s="32"/>
      <c r="X89" s="32"/>
      <c r="Y89" s="32"/>
      <c r="Z89" s="32"/>
      <c r="AA89" s="32"/>
      <c r="AB89" s="32"/>
      <c r="AC89" s="32"/>
      <c r="AD89" s="32"/>
      <c r="AE89" s="32"/>
      <c r="AF89" s="32"/>
      <c r="AG89" s="32"/>
      <c r="AH89" s="32"/>
      <c r="AI89" s="32"/>
      <c r="AJ89" s="32"/>
      <c r="AK89" s="32"/>
      <c r="AL89" s="32"/>
      <c r="AM89" s="32"/>
      <c r="AN89" s="32"/>
      <c r="AO89" s="32"/>
      <c r="AP89" s="32"/>
      <c r="AQ89" s="32"/>
      <c r="AR89" s="32"/>
      <c r="AS89" s="32"/>
      <c r="AT89" s="32"/>
      <c r="AU89" s="32"/>
      <c r="AV89" s="32"/>
      <c r="AW89" s="32"/>
      <c r="AX89" s="32"/>
      <c r="AY89" s="32"/>
      <c r="AZ89" s="32"/>
      <c r="BA89" s="32"/>
      <c r="BB89" s="32"/>
      <c r="BC89" s="32">
        <v>12</v>
      </c>
      <c r="BD89" s="1"/>
      <c r="BE89" s="1"/>
    </row>
    <row r="90" spans="1:73" s="4" customFormat="1" ht="23.95" customHeight="1" x14ac:dyDescent="0.3">
      <c r="A90" s="81" t="s">
        <v>205</v>
      </c>
      <c r="B90" s="100" t="s">
        <v>215</v>
      </c>
      <c r="C90" s="102">
        <f>SUM(D89:BC89)</f>
        <v>15</v>
      </c>
      <c r="D90" s="32"/>
      <c r="E90" s="32">
        <v>0</v>
      </c>
      <c r="F90" s="32"/>
      <c r="G90" s="32"/>
      <c r="H90" s="32"/>
      <c r="I90" s="32"/>
      <c r="J90" s="32"/>
      <c r="K90" s="32"/>
      <c r="L90" s="32"/>
      <c r="M90" s="32"/>
      <c r="N90" s="32"/>
      <c r="O90" s="32"/>
      <c r="P90" s="32">
        <v>2</v>
      </c>
      <c r="Q90" s="32"/>
      <c r="R90" s="32"/>
      <c r="S90" s="32"/>
      <c r="T90" s="32"/>
      <c r="U90" s="32"/>
      <c r="V90" s="32"/>
      <c r="W90" s="32"/>
      <c r="X90" s="32"/>
      <c r="Y90" s="32"/>
      <c r="Z90" s="32"/>
      <c r="AA90" s="32"/>
      <c r="AB90" s="32"/>
      <c r="AC90" s="32"/>
      <c r="AD90" s="32"/>
      <c r="AE90" s="32"/>
      <c r="AF90" s="32"/>
      <c r="AG90" s="32"/>
      <c r="AH90" s="32"/>
      <c r="AI90" s="32"/>
      <c r="AJ90" s="32"/>
      <c r="AK90" s="32"/>
      <c r="AL90" s="32">
        <v>1.5</v>
      </c>
      <c r="AM90" s="32"/>
      <c r="AN90" s="32"/>
      <c r="AO90" s="32"/>
      <c r="AP90" s="32"/>
      <c r="AQ90" s="32"/>
      <c r="AR90" s="32"/>
      <c r="AS90" s="32"/>
      <c r="AT90" s="32"/>
      <c r="AU90" s="32"/>
      <c r="AV90" s="32"/>
      <c r="AW90" s="32"/>
      <c r="AX90" s="32"/>
      <c r="AY90" s="32"/>
      <c r="AZ90" s="32"/>
      <c r="BA90" s="32"/>
      <c r="BB90" s="32"/>
      <c r="BC90" s="32">
        <v>0.5</v>
      </c>
      <c r="BD90" s="1"/>
      <c r="BE90" s="1"/>
    </row>
    <row r="91" spans="1:73" s="4" customFormat="1" ht="23.95" customHeight="1" x14ac:dyDescent="0.3">
      <c r="A91" s="81" t="s">
        <v>205</v>
      </c>
      <c r="B91" s="99" t="s">
        <v>216</v>
      </c>
      <c r="C91" s="38">
        <f>C92+C95+C93+C94</f>
        <v>26</v>
      </c>
      <c r="D91" s="86"/>
      <c r="E91" s="87"/>
      <c r="F91" s="87"/>
      <c r="G91" s="87"/>
      <c r="H91" s="87"/>
      <c r="I91" s="87"/>
      <c r="J91" s="87"/>
      <c r="K91" s="87"/>
      <c r="L91" s="87"/>
      <c r="M91" s="87"/>
      <c r="N91" s="87"/>
      <c r="O91" s="87"/>
      <c r="P91" s="87"/>
      <c r="Q91" s="87"/>
      <c r="R91" s="87"/>
      <c r="S91" s="87"/>
      <c r="T91" s="87"/>
      <c r="U91" s="87"/>
      <c r="V91" s="87"/>
      <c r="W91" s="87"/>
      <c r="X91" s="87"/>
      <c r="Y91" s="87"/>
      <c r="Z91" s="87"/>
      <c r="AA91" s="87"/>
      <c r="AB91" s="87"/>
      <c r="AC91" s="87"/>
      <c r="AD91" s="87"/>
      <c r="AE91" s="87"/>
      <c r="AF91" s="87"/>
      <c r="AG91" s="87"/>
      <c r="AH91" s="87"/>
      <c r="AI91" s="87"/>
      <c r="AJ91" s="87"/>
      <c r="AK91" s="87"/>
      <c r="AL91" s="87"/>
      <c r="AM91" s="87"/>
      <c r="AN91" s="87"/>
      <c r="AO91" s="87"/>
      <c r="AP91" s="87"/>
      <c r="AQ91" s="87"/>
      <c r="AR91" s="87"/>
      <c r="AS91" s="87"/>
      <c r="AT91" s="87"/>
      <c r="AU91" s="87"/>
      <c r="AV91" s="87"/>
      <c r="AW91" s="87"/>
      <c r="AX91" s="87"/>
      <c r="AY91" s="87"/>
      <c r="AZ91" s="87"/>
      <c r="BA91" s="87"/>
      <c r="BB91" s="87"/>
      <c r="BC91" s="87"/>
      <c r="BD91" s="1"/>
      <c r="BE91" s="1"/>
      <c r="BI91" s="4">
        <v>1</v>
      </c>
      <c r="BO91" s="4">
        <v>2.5</v>
      </c>
      <c r="BU91" s="4">
        <v>1</v>
      </c>
    </row>
    <row r="92" spans="1:73" s="4" customFormat="1" ht="23.95" customHeight="1" x14ac:dyDescent="0.3">
      <c r="A92" s="81" t="s">
        <v>205</v>
      </c>
      <c r="B92" s="100" t="s">
        <v>217</v>
      </c>
      <c r="C92" s="102">
        <f>SUM(D91:BC91)</f>
        <v>0</v>
      </c>
      <c r="D92" s="32"/>
      <c r="E92" s="32">
        <v>1</v>
      </c>
      <c r="F92" s="32"/>
      <c r="G92" s="32">
        <v>1</v>
      </c>
      <c r="H92" s="32"/>
      <c r="I92" s="32"/>
      <c r="J92" s="32">
        <v>1</v>
      </c>
      <c r="K92" s="32"/>
      <c r="L92" s="32"/>
      <c r="M92" s="32"/>
      <c r="N92" s="32"/>
      <c r="O92" s="32"/>
      <c r="P92" s="32">
        <v>0.5</v>
      </c>
      <c r="Q92" s="32"/>
      <c r="R92" s="32"/>
      <c r="S92" s="32"/>
      <c r="T92" s="32"/>
      <c r="U92" s="32"/>
      <c r="V92" s="32"/>
      <c r="W92" s="32"/>
      <c r="X92" s="32"/>
      <c r="Y92" s="32"/>
      <c r="Z92" s="32"/>
      <c r="AA92" s="32"/>
      <c r="AB92" s="32"/>
      <c r="AC92" s="32"/>
      <c r="AD92" s="32"/>
      <c r="AE92" s="32"/>
      <c r="AF92" s="32"/>
      <c r="AG92" s="32">
        <v>1</v>
      </c>
      <c r="AH92" s="32"/>
      <c r="AI92" s="32"/>
      <c r="AJ92" s="32"/>
      <c r="AK92" s="32"/>
      <c r="AL92" s="32">
        <v>2.5</v>
      </c>
      <c r="AM92" s="32"/>
      <c r="AN92" s="32"/>
      <c r="AO92" s="32"/>
      <c r="AP92" s="32"/>
      <c r="AQ92" s="32"/>
      <c r="AR92" s="32">
        <v>1</v>
      </c>
      <c r="AS92" s="32"/>
      <c r="AT92" s="32"/>
      <c r="AU92" s="32"/>
      <c r="AV92" s="32"/>
      <c r="AW92" s="32"/>
      <c r="AX92" s="32"/>
      <c r="AY92" s="32"/>
      <c r="AZ92" s="32"/>
      <c r="BA92" s="32"/>
      <c r="BB92" s="32"/>
      <c r="BC92" s="32"/>
      <c r="BD92" s="1"/>
      <c r="BE92" s="1"/>
      <c r="BI92" s="4">
        <v>1</v>
      </c>
      <c r="BO92" s="4">
        <v>4</v>
      </c>
      <c r="BU92" s="4">
        <v>1</v>
      </c>
    </row>
    <row r="93" spans="1:73" s="4" customFormat="1" ht="23.95" customHeight="1" x14ac:dyDescent="0.3">
      <c r="A93" s="81" t="s">
        <v>205</v>
      </c>
      <c r="B93" s="100" t="s">
        <v>218</v>
      </c>
      <c r="C93" s="102">
        <f>SUM(D92:BC92)</f>
        <v>8</v>
      </c>
      <c r="D93" s="32"/>
      <c r="E93" s="32">
        <v>0</v>
      </c>
      <c r="F93" s="32"/>
      <c r="G93" s="32">
        <v>1</v>
      </c>
      <c r="H93" s="32"/>
      <c r="I93" s="32">
        <v>0.5</v>
      </c>
      <c r="J93" s="32">
        <v>1</v>
      </c>
      <c r="K93" s="32"/>
      <c r="L93" s="32"/>
      <c r="M93" s="32"/>
      <c r="N93" s="32"/>
      <c r="O93" s="32"/>
      <c r="P93" s="32">
        <v>0.5</v>
      </c>
      <c r="Q93" s="32"/>
      <c r="R93" s="32"/>
      <c r="S93" s="32"/>
      <c r="T93" s="32"/>
      <c r="U93" s="32"/>
      <c r="V93" s="32"/>
      <c r="W93" s="32"/>
      <c r="X93" s="32"/>
      <c r="Y93" s="32"/>
      <c r="Z93" s="32"/>
      <c r="AA93" s="32"/>
      <c r="AB93" s="32"/>
      <c r="AC93" s="32"/>
      <c r="AD93" s="32"/>
      <c r="AE93" s="32"/>
      <c r="AF93" s="32"/>
      <c r="AG93" s="32">
        <v>1</v>
      </c>
      <c r="AH93" s="32"/>
      <c r="AI93" s="32"/>
      <c r="AJ93" s="32"/>
      <c r="AK93" s="32"/>
      <c r="AL93" s="32">
        <v>4</v>
      </c>
      <c r="AM93" s="32"/>
      <c r="AN93" s="32"/>
      <c r="AO93" s="32"/>
      <c r="AP93" s="32"/>
      <c r="AQ93" s="32"/>
      <c r="AR93" s="32">
        <v>1</v>
      </c>
      <c r="AS93" s="32"/>
      <c r="AT93" s="32"/>
      <c r="AU93" s="32"/>
      <c r="AV93" s="32"/>
      <c r="AW93" s="32"/>
      <c r="AX93" s="32"/>
      <c r="AY93" s="32"/>
      <c r="AZ93" s="32"/>
      <c r="BA93" s="32"/>
      <c r="BB93" s="32"/>
      <c r="BC93" s="32"/>
      <c r="BD93" s="1"/>
      <c r="BE93" s="1"/>
      <c r="BO93" s="4">
        <v>1</v>
      </c>
    </row>
    <row r="94" spans="1:73" s="4" customFormat="1" ht="23.95" customHeight="1" x14ac:dyDescent="0.3">
      <c r="A94" s="81" t="s">
        <v>205</v>
      </c>
      <c r="B94" s="100" t="s">
        <v>219</v>
      </c>
      <c r="C94" s="102">
        <f>SUM(D93:BC93)</f>
        <v>9</v>
      </c>
      <c r="D94" s="32"/>
      <c r="E94" s="32">
        <v>0</v>
      </c>
      <c r="F94" s="32"/>
      <c r="G94" s="32"/>
      <c r="H94" s="32"/>
      <c r="I94" s="32"/>
      <c r="J94" s="32"/>
      <c r="K94" s="32"/>
      <c r="L94" s="32"/>
      <c r="M94" s="32"/>
      <c r="N94" s="32"/>
      <c r="O94" s="32"/>
      <c r="P94" s="32"/>
      <c r="Q94" s="32"/>
      <c r="R94" s="32"/>
      <c r="S94" s="32"/>
      <c r="T94" s="32"/>
      <c r="U94" s="32"/>
      <c r="V94" s="32"/>
      <c r="W94" s="32"/>
      <c r="X94" s="32"/>
      <c r="Y94" s="32"/>
      <c r="Z94" s="32"/>
      <c r="AA94" s="32"/>
      <c r="AB94" s="32"/>
      <c r="AC94" s="32"/>
      <c r="AD94" s="32"/>
      <c r="AE94" s="32"/>
      <c r="AF94" s="32"/>
      <c r="AG94" s="32"/>
      <c r="AH94" s="32"/>
      <c r="AI94" s="32"/>
      <c r="AJ94" s="32"/>
      <c r="AK94" s="32"/>
      <c r="AL94" s="32">
        <v>1</v>
      </c>
      <c r="AM94" s="32"/>
      <c r="AN94" s="32"/>
      <c r="AO94" s="32"/>
      <c r="AP94" s="32"/>
      <c r="AQ94" s="32"/>
      <c r="AR94" s="32"/>
      <c r="AS94" s="32"/>
      <c r="AT94" s="32"/>
      <c r="AU94" s="32"/>
      <c r="AV94" s="32"/>
      <c r="AW94" s="32"/>
      <c r="AX94" s="32"/>
      <c r="AY94" s="32"/>
      <c r="AZ94" s="32"/>
      <c r="BA94" s="32"/>
      <c r="BB94" s="32"/>
      <c r="BC94" s="32">
        <v>8</v>
      </c>
      <c r="BD94" s="1"/>
      <c r="BE94" s="1"/>
      <c r="BO94" s="4">
        <v>1</v>
      </c>
    </row>
    <row r="95" spans="1:73" s="4" customFormat="1" ht="23.95" customHeight="1" x14ac:dyDescent="0.3">
      <c r="A95" s="81" t="s">
        <v>205</v>
      </c>
      <c r="B95" s="100" t="s">
        <v>220</v>
      </c>
      <c r="C95" s="102">
        <f>SUM(D94:BC94)</f>
        <v>9</v>
      </c>
      <c r="D95" s="32"/>
      <c r="E95" s="32"/>
      <c r="F95" s="32"/>
      <c r="G95" s="32"/>
      <c r="H95" s="32"/>
      <c r="I95" s="32"/>
      <c r="J95" s="32"/>
      <c r="K95" s="32"/>
      <c r="L95" s="32"/>
      <c r="M95" s="32"/>
      <c r="N95" s="32"/>
      <c r="O95" s="32"/>
      <c r="P95" s="32"/>
      <c r="Q95" s="32"/>
      <c r="R95" s="32"/>
      <c r="S95" s="32"/>
      <c r="T95" s="32"/>
      <c r="U95" s="32"/>
      <c r="V95" s="32"/>
      <c r="W95" s="32"/>
      <c r="X95" s="32"/>
      <c r="Y95" s="32"/>
      <c r="Z95" s="32"/>
      <c r="AA95" s="32"/>
      <c r="AB95" s="32"/>
      <c r="AC95" s="32"/>
      <c r="AD95" s="32"/>
      <c r="AE95" s="32"/>
      <c r="AF95" s="32"/>
      <c r="AG95" s="32"/>
      <c r="AH95" s="32"/>
      <c r="AI95" s="32"/>
      <c r="AJ95" s="32"/>
      <c r="AK95" s="32"/>
      <c r="AL95" s="32">
        <v>1</v>
      </c>
      <c r="AM95" s="32"/>
      <c r="AN95" s="32"/>
      <c r="AO95" s="32"/>
      <c r="AP95" s="32"/>
      <c r="AQ95" s="32"/>
      <c r="AR95" s="32"/>
      <c r="AS95" s="32"/>
      <c r="AT95" s="32"/>
      <c r="AU95" s="32"/>
      <c r="AV95" s="32"/>
      <c r="AW95" s="32"/>
      <c r="AX95" s="32"/>
      <c r="AY95" s="32"/>
      <c r="AZ95" s="32"/>
      <c r="BA95" s="32"/>
      <c r="BB95" s="32"/>
      <c r="BC95" s="32">
        <v>8</v>
      </c>
      <c r="BD95" s="1"/>
      <c r="BE95" s="1"/>
    </row>
    <row r="96" spans="1:73" s="4" customFormat="1" ht="23.95" customHeight="1" x14ac:dyDescent="0.3">
      <c r="A96" s="81" t="s">
        <v>205</v>
      </c>
      <c r="B96" s="99" t="s">
        <v>221</v>
      </c>
      <c r="C96" s="38">
        <f>C97+C100+C98+C99</f>
        <v>17.5</v>
      </c>
      <c r="D96" s="86"/>
      <c r="E96" s="87"/>
      <c r="F96" s="87"/>
      <c r="G96" s="87"/>
      <c r="H96" s="87"/>
      <c r="I96" s="87"/>
      <c r="J96" s="87"/>
      <c r="K96" s="87"/>
      <c r="L96" s="87"/>
      <c r="M96" s="87"/>
      <c r="N96" s="87"/>
      <c r="O96" s="87"/>
      <c r="P96" s="87"/>
      <c r="Q96" s="87"/>
      <c r="R96" s="87"/>
      <c r="S96" s="87"/>
      <c r="T96" s="87"/>
      <c r="U96" s="87"/>
      <c r="V96" s="87"/>
      <c r="W96" s="87"/>
      <c r="X96" s="87"/>
      <c r="Y96" s="87"/>
      <c r="Z96" s="87"/>
      <c r="AA96" s="87"/>
      <c r="AB96" s="87"/>
      <c r="AC96" s="87"/>
      <c r="AD96" s="87"/>
      <c r="AE96" s="87"/>
      <c r="AF96" s="87"/>
      <c r="AG96" s="87"/>
      <c r="AH96" s="87"/>
      <c r="AI96" s="87"/>
      <c r="AJ96" s="87"/>
      <c r="AK96" s="87"/>
      <c r="AL96" s="87"/>
      <c r="AM96" s="87"/>
      <c r="AN96" s="87"/>
      <c r="AO96" s="87"/>
      <c r="AP96" s="87"/>
      <c r="AQ96" s="87"/>
      <c r="AR96" s="87"/>
      <c r="AS96" s="87"/>
      <c r="AT96" s="87"/>
      <c r="AU96" s="87"/>
      <c r="AV96" s="87"/>
      <c r="AW96" s="87"/>
      <c r="AX96" s="87"/>
      <c r="AY96" s="87"/>
      <c r="AZ96" s="87"/>
      <c r="BA96" s="87"/>
      <c r="BB96" s="87"/>
      <c r="BC96" s="87"/>
      <c r="BD96" s="1"/>
      <c r="BE96" s="1"/>
    </row>
    <row r="97" spans="1:57" s="4" customFormat="1" ht="23.95" customHeight="1" x14ac:dyDescent="0.3">
      <c r="A97" s="81" t="s">
        <v>205</v>
      </c>
      <c r="B97" s="100" t="s">
        <v>222</v>
      </c>
      <c r="C97" s="102">
        <f>SUM(D96:BC96)</f>
        <v>0</v>
      </c>
      <c r="D97" s="32"/>
      <c r="E97" s="32">
        <v>1</v>
      </c>
      <c r="F97" s="32"/>
      <c r="G97" s="32">
        <v>1</v>
      </c>
      <c r="H97" s="32"/>
      <c r="I97" s="32">
        <v>0.5</v>
      </c>
      <c r="J97" s="32">
        <v>1</v>
      </c>
      <c r="K97" s="32"/>
      <c r="L97" s="32"/>
      <c r="M97" s="32"/>
      <c r="N97" s="32"/>
      <c r="O97" s="32"/>
      <c r="P97" s="32">
        <v>2.5</v>
      </c>
      <c r="Q97" s="32"/>
      <c r="R97" s="32"/>
      <c r="S97" s="32"/>
      <c r="T97" s="32"/>
      <c r="U97" s="32"/>
      <c r="V97" s="32"/>
      <c r="W97" s="32"/>
      <c r="X97" s="32"/>
      <c r="Y97" s="32"/>
      <c r="Z97" s="32"/>
      <c r="AA97" s="32"/>
      <c r="AB97" s="32"/>
      <c r="AC97" s="32"/>
      <c r="AD97" s="32"/>
      <c r="AE97" s="32"/>
      <c r="AF97" s="32"/>
      <c r="AG97" s="32">
        <v>1</v>
      </c>
      <c r="AH97" s="32"/>
      <c r="AI97" s="32"/>
      <c r="AJ97" s="32"/>
      <c r="AK97" s="32"/>
      <c r="AL97" s="32">
        <v>0.5</v>
      </c>
      <c r="AM97" s="32"/>
      <c r="AN97" s="32"/>
      <c r="AO97" s="32"/>
      <c r="AP97" s="32"/>
      <c r="AQ97" s="32"/>
      <c r="AR97" s="32">
        <v>1</v>
      </c>
      <c r="AS97" s="32"/>
      <c r="AT97" s="32"/>
      <c r="AU97" s="32"/>
      <c r="AV97" s="32"/>
      <c r="AW97" s="32"/>
      <c r="AX97" s="32"/>
      <c r="AY97" s="32"/>
      <c r="AZ97" s="32"/>
      <c r="BA97" s="32"/>
      <c r="BB97" s="32"/>
      <c r="BC97" s="32"/>
      <c r="BD97" s="1"/>
      <c r="BE97" s="1"/>
    </row>
    <row r="98" spans="1:57" s="4" customFormat="1" ht="23.95" customHeight="1" x14ac:dyDescent="0.3">
      <c r="A98" s="81" t="s">
        <v>205</v>
      </c>
      <c r="B98" s="100" t="s">
        <v>223</v>
      </c>
      <c r="C98" s="102">
        <f>SUM(D97:BC97)</f>
        <v>8.5</v>
      </c>
      <c r="D98" s="32"/>
      <c r="E98" s="32"/>
      <c r="F98" s="32"/>
      <c r="G98" s="32"/>
      <c r="H98" s="32"/>
      <c r="I98" s="32"/>
      <c r="J98" s="32"/>
      <c r="K98" s="32"/>
      <c r="L98" s="32"/>
      <c r="M98" s="32"/>
      <c r="N98" s="32"/>
      <c r="O98" s="32"/>
      <c r="P98" s="32">
        <v>3</v>
      </c>
      <c r="Q98" s="32"/>
      <c r="R98" s="32"/>
      <c r="S98" s="32"/>
      <c r="T98" s="32"/>
      <c r="U98" s="32"/>
      <c r="V98" s="32"/>
      <c r="W98" s="32"/>
      <c r="X98" s="32"/>
      <c r="Y98" s="32"/>
      <c r="Z98" s="32"/>
      <c r="AA98" s="32"/>
      <c r="AB98" s="32"/>
      <c r="AC98" s="32"/>
      <c r="AD98" s="32"/>
      <c r="AE98" s="32"/>
      <c r="AF98" s="32"/>
      <c r="AG98" s="32"/>
      <c r="AH98" s="32"/>
      <c r="AI98" s="32"/>
      <c r="AJ98" s="32"/>
      <c r="AK98" s="32"/>
      <c r="AL98" s="32">
        <v>1</v>
      </c>
      <c r="AM98" s="32"/>
      <c r="AN98" s="32"/>
      <c r="AO98" s="32"/>
      <c r="AP98" s="32"/>
      <c r="AQ98" s="32"/>
      <c r="AR98" s="32"/>
      <c r="AS98" s="32"/>
      <c r="AT98" s="32"/>
      <c r="AU98" s="32"/>
      <c r="AV98" s="32"/>
      <c r="AW98" s="32"/>
      <c r="AX98" s="32"/>
      <c r="AY98" s="32"/>
      <c r="AZ98" s="32"/>
      <c r="BA98" s="32"/>
      <c r="BB98" s="32"/>
      <c r="BC98" s="32"/>
      <c r="BD98" s="1"/>
      <c r="BE98" s="1"/>
    </row>
    <row r="99" spans="1:57" s="4" customFormat="1" ht="23.95" customHeight="1" x14ac:dyDescent="0.3">
      <c r="A99" s="81" t="s">
        <v>205</v>
      </c>
      <c r="B99" s="100" t="s">
        <v>224</v>
      </c>
      <c r="C99" s="102">
        <f>SUM(D98:BC98)</f>
        <v>4</v>
      </c>
      <c r="D99" s="32"/>
      <c r="E99" s="32">
        <v>0</v>
      </c>
      <c r="F99" s="32"/>
      <c r="G99" s="32"/>
      <c r="H99" s="32"/>
      <c r="I99" s="32"/>
      <c r="J99" s="32"/>
      <c r="K99" s="32"/>
      <c r="L99" s="32"/>
      <c r="M99" s="32"/>
      <c r="N99" s="32"/>
      <c r="O99" s="32"/>
      <c r="P99" s="32">
        <v>5</v>
      </c>
      <c r="Q99" s="32"/>
      <c r="R99" s="32"/>
      <c r="S99" s="32"/>
      <c r="T99" s="32"/>
      <c r="U99" s="32"/>
      <c r="V99" s="32"/>
      <c r="W99" s="32"/>
      <c r="X99" s="32"/>
      <c r="Y99" s="32"/>
      <c r="Z99" s="32"/>
      <c r="AA99" s="32"/>
      <c r="AB99" s="32"/>
      <c r="AC99" s="32"/>
      <c r="AD99" s="32"/>
      <c r="AE99" s="32"/>
      <c r="AF99" s="32"/>
      <c r="AG99" s="32"/>
      <c r="AH99" s="32"/>
      <c r="AI99" s="32"/>
      <c r="AJ99" s="32"/>
      <c r="AK99" s="32"/>
      <c r="AL99" s="32"/>
      <c r="AM99" s="32"/>
      <c r="AN99" s="32"/>
      <c r="AO99" s="32"/>
      <c r="AP99" s="32"/>
      <c r="AQ99" s="32"/>
      <c r="AR99" s="32"/>
      <c r="AS99" s="32"/>
      <c r="AT99" s="32"/>
      <c r="AU99" s="32"/>
      <c r="AV99" s="32"/>
      <c r="AW99" s="32"/>
      <c r="AX99" s="32"/>
      <c r="AY99" s="32"/>
      <c r="AZ99" s="32"/>
      <c r="BA99" s="32"/>
      <c r="BB99" s="32"/>
      <c r="BC99" s="32"/>
      <c r="BD99" s="1"/>
      <c r="BE99" s="1"/>
    </row>
    <row r="100" spans="1:57" s="30" customFormat="1" ht="23.95" customHeight="1" x14ac:dyDescent="0.3">
      <c r="A100" s="81" t="s">
        <v>205</v>
      </c>
      <c r="B100" s="100" t="s">
        <v>225</v>
      </c>
      <c r="C100" s="102">
        <f>SUM(D99:BC99)</f>
        <v>5</v>
      </c>
      <c r="D100" s="32"/>
      <c r="E100" s="32">
        <v>0</v>
      </c>
      <c r="F100" s="32"/>
      <c r="G100" s="32"/>
      <c r="H100" s="32"/>
      <c r="I100" s="32"/>
      <c r="J100" s="32"/>
      <c r="K100" s="32"/>
      <c r="L100" s="32"/>
      <c r="M100" s="32"/>
      <c r="N100" s="32"/>
      <c r="O100" s="32"/>
      <c r="P100" s="32">
        <v>5</v>
      </c>
      <c r="Q100" s="32"/>
      <c r="R100" s="32"/>
      <c r="S100" s="32"/>
      <c r="T100" s="32"/>
      <c r="U100" s="32"/>
      <c r="V100" s="32"/>
      <c r="W100" s="32"/>
      <c r="X100" s="32"/>
      <c r="Y100" s="32"/>
      <c r="Z100" s="32"/>
      <c r="AA100" s="32"/>
      <c r="AB100" s="32"/>
      <c r="AC100" s="32"/>
      <c r="AD100" s="32"/>
      <c r="AE100" s="32"/>
      <c r="AF100" s="32"/>
      <c r="AG100" s="32"/>
      <c r="AH100" s="32"/>
      <c r="AI100" s="32"/>
      <c r="AJ100" s="32"/>
      <c r="AK100" s="32"/>
      <c r="AL100" s="32"/>
      <c r="AM100" s="32"/>
      <c r="AN100" s="32"/>
      <c r="AO100" s="32"/>
      <c r="AP100" s="32"/>
      <c r="AQ100" s="32"/>
      <c r="AR100" s="32"/>
      <c r="AS100" s="32"/>
      <c r="AT100" s="32"/>
      <c r="AU100" s="32"/>
      <c r="AV100" s="32"/>
      <c r="AW100" s="32"/>
      <c r="AX100" s="32"/>
      <c r="AY100" s="32"/>
      <c r="AZ100" s="32"/>
      <c r="BA100" s="32"/>
      <c r="BB100" s="32"/>
      <c r="BC100" s="32">
        <v>12</v>
      </c>
      <c r="BD100" s="29"/>
      <c r="BE100" s="29"/>
    </row>
    <row r="101" spans="1:57" s="6" customFormat="1" ht="23.95" customHeight="1" x14ac:dyDescent="0.3">
      <c r="A101" s="81" t="s">
        <v>205</v>
      </c>
      <c r="B101" s="31" t="s">
        <v>162</v>
      </c>
      <c r="C101" s="41">
        <f>C82+C87+C91+C96</f>
        <v>76.5</v>
      </c>
      <c r="D101" s="42">
        <f t="shared" ref="D101:AI101" si="30">D83+D86+D88+D92+D95+D97+D100++D89+D90+D93+D94+D98+D99+D84+D85</f>
        <v>0</v>
      </c>
      <c r="E101" s="42">
        <f t="shared" si="30"/>
        <v>8</v>
      </c>
      <c r="F101" s="42">
        <f t="shared" si="30"/>
        <v>0</v>
      </c>
      <c r="G101" s="42">
        <f t="shared" si="30"/>
        <v>3</v>
      </c>
      <c r="H101" s="42">
        <f t="shared" si="30"/>
        <v>0</v>
      </c>
      <c r="I101" s="42">
        <f t="shared" si="30"/>
        <v>3.5</v>
      </c>
      <c r="J101" s="42">
        <f t="shared" si="30"/>
        <v>3</v>
      </c>
      <c r="K101" s="42">
        <f t="shared" si="30"/>
        <v>0</v>
      </c>
      <c r="L101" s="42">
        <f t="shared" si="30"/>
        <v>0</v>
      </c>
      <c r="M101" s="42">
        <f t="shared" si="30"/>
        <v>0</v>
      </c>
      <c r="N101" s="42">
        <f t="shared" si="30"/>
        <v>0</v>
      </c>
      <c r="O101" s="42">
        <f t="shared" si="30"/>
        <v>0</v>
      </c>
      <c r="P101" s="42">
        <f t="shared" si="30"/>
        <v>28</v>
      </c>
      <c r="Q101" s="42">
        <f t="shared" si="30"/>
        <v>0</v>
      </c>
      <c r="R101" s="42">
        <f t="shared" si="30"/>
        <v>0</v>
      </c>
      <c r="S101" s="42">
        <f t="shared" si="30"/>
        <v>0</v>
      </c>
      <c r="T101" s="42">
        <f t="shared" si="30"/>
        <v>0</v>
      </c>
      <c r="U101" s="42">
        <f t="shared" si="30"/>
        <v>0</v>
      </c>
      <c r="V101" s="42">
        <f t="shared" si="30"/>
        <v>0</v>
      </c>
      <c r="W101" s="42">
        <f t="shared" si="30"/>
        <v>0</v>
      </c>
      <c r="X101" s="42">
        <f t="shared" si="30"/>
        <v>0</v>
      </c>
      <c r="Y101" s="42">
        <f t="shared" si="30"/>
        <v>0</v>
      </c>
      <c r="Z101" s="42">
        <f t="shared" si="30"/>
        <v>0</v>
      </c>
      <c r="AA101" s="42">
        <f t="shared" si="30"/>
        <v>0</v>
      </c>
      <c r="AB101" s="42">
        <f t="shared" si="30"/>
        <v>0</v>
      </c>
      <c r="AC101" s="42">
        <f t="shared" si="30"/>
        <v>0</v>
      </c>
      <c r="AD101" s="42">
        <f t="shared" si="30"/>
        <v>0</v>
      </c>
      <c r="AE101" s="42">
        <f t="shared" si="30"/>
        <v>0</v>
      </c>
      <c r="AF101" s="42">
        <f t="shared" si="30"/>
        <v>0</v>
      </c>
      <c r="AG101" s="42">
        <f t="shared" si="30"/>
        <v>3</v>
      </c>
      <c r="AH101" s="42">
        <f t="shared" si="30"/>
        <v>0</v>
      </c>
      <c r="AI101" s="42">
        <f t="shared" si="30"/>
        <v>0</v>
      </c>
      <c r="AJ101" s="42">
        <f t="shared" ref="AJ101:BC101" si="31">AJ83+AJ86+AJ88+AJ92+AJ95+AJ97+AJ100++AJ89+AJ90+AJ93+AJ94+AJ98+AJ99+AJ84+AJ85</f>
        <v>0</v>
      </c>
      <c r="AK101" s="42">
        <f t="shared" si="31"/>
        <v>0</v>
      </c>
      <c r="AL101" s="42">
        <f t="shared" si="31"/>
        <v>24.5</v>
      </c>
      <c r="AM101" s="42">
        <f t="shared" si="31"/>
        <v>0</v>
      </c>
      <c r="AN101" s="42">
        <f t="shared" si="31"/>
        <v>0</v>
      </c>
      <c r="AO101" s="42">
        <f t="shared" si="31"/>
        <v>0</v>
      </c>
      <c r="AP101" s="42">
        <f t="shared" si="31"/>
        <v>0</v>
      </c>
      <c r="AQ101" s="42">
        <f t="shared" si="31"/>
        <v>0</v>
      </c>
      <c r="AR101" s="42">
        <f t="shared" si="31"/>
        <v>3</v>
      </c>
      <c r="AS101" s="42">
        <f t="shared" si="31"/>
        <v>0</v>
      </c>
      <c r="AT101" s="42">
        <f t="shared" si="31"/>
        <v>0</v>
      </c>
      <c r="AU101" s="42">
        <f t="shared" si="31"/>
        <v>0</v>
      </c>
      <c r="AV101" s="42">
        <f t="shared" si="31"/>
        <v>0</v>
      </c>
      <c r="AW101" s="42">
        <f t="shared" si="31"/>
        <v>0</v>
      </c>
      <c r="AX101" s="42">
        <f t="shared" si="31"/>
        <v>0</v>
      </c>
      <c r="AY101" s="42">
        <f t="shared" si="31"/>
        <v>0</v>
      </c>
      <c r="AZ101" s="42">
        <f t="shared" si="31"/>
        <v>0</v>
      </c>
      <c r="BA101" s="42">
        <f t="shared" si="31"/>
        <v>0</v>
      </c>
      <c r="BB101" s="42">
        <f t="shared" si="31"/>
        <v>0</v>
      </c>
      <c r="BC101" s="42">
        <f t="shared" si="31"/>
        <v>40.5</v>
      </c>
      <c r="BD101" s="10"/>
      <c r="BE101" s="10"/>
    </row>
    <row r="102" spans="1:57" s="4" customFormat="1" ht="23.95" customHeight="1" x14ac:dyDescent="0.3">
      <c r="A102" s="81" t="s">
        <v>205</v>
      </c>
      <c r="B102" s="5" t="s">
        <v>163</v>
      </c>
      <c r="C102" s="43">
        <f t="shared" ref="C102:C112" si="32">SUM(D101:BC101)</f>
        <v>116.5</v>
      </c>
      <c r="D102" s="44">
        <f t="shared" ref="D102:AI102" si="33">D101*D80</f>
        <v>0</v>
      </c>
      <c r="E102" s="44">
        <f t="shared" si="33"/>
        <v>118640</v>
      </c>
      <c r="F102" s="44">
        <f t="shared" si="33"/>
        <v>0</v>
      </c>
      <c r="G102" s="44">
        <f t="shared" si="33"/>
        <v>24750</v>
      </c>
      <c r="H102" s="44">
        <f t="shared" si="33"/>
        <v>0</v>
      </c>
      <c r="I102" s="44">
        <f t="shared" si="33"/>
        <v>38500</v>
      </c>
      <c r="J102" s="44">
        <f t="shared" si="33"/>
        <v>19200</v>
      </c>
      <c r="K102" s="44">
        <f t="shared" si="33"/>
        <v>0</v>
      </c>
      <c r="L102" s="44">
        <f t="shared" si="33"/>
        <v>0</v>
      </c>
      <c r="M102" s="44">
        <f t="shared" si="33"/>
        <v>0</v>
      </c>
      <c r="N102" s="44">
        <f t="shared" si="33"/>
        <v>0</v>
      </c>
      <c r="O102" s="44">
        <f t="shared" si="33"/>
        <v>0</v>
      </c>
      <c r="P102" s="44">
        <f t="shared" si="33"/>
        <v>91000</v>
      </c>
      <c r="Q102" s="44">
        <f t="shared" si="33"/>
        <v>0</v>
      </c>
      <c r="R102" s="44">
        <f t="shared" si="33"/>
        <v>0</v>
      </c>
      <c r="S102" s="44">
        <f t="shared" si="33"/>
        <v>0</v>
      </c>
      <c r="T102" s="44">
        <f t="shared" si="33"/>
        <v>0</v>
      </c>
      <c r="U102" s="44">
        <f t="shared" si="33"/>
        <v>0</v>
      </c>
      <c r="V102" s="44">
        <f t="shared" si="33"/>
        <v>0</v>
      </c>
      <c r="W102" s="44">
        <f t="shared" si="33"/>
        <v>0</v>
      </c>
      <c r="X102" s="44">
        <f t="shared" si="33"/>
        <v>0</v>
      </c>
      <c r="Y102" s="44">
        <f t="shared" si="33"/>
        <v>0</v>
      </c>
      <c r="Z102" s="44">
        <f t="shared" si="33"/>
        <v>0</v>
      </c>
      <c r="AA102" s="44">
        <f t="shared" si="33"/>
        <v>0</v>
      </c>
      <c r="AB102" s="44">
        <f t="shared" si="33"/>
        <v>0</v>
      </c>
      <c r="AC102" s="44">
        <f t="shared" si="33"/>
        <v>0</v>
      </c>
      <c r="AD102" s="44">
        <f t="shared" si="33"/>
        <v>0</v>
      </c>
      <c r="AE102" s="44">
        <f t="shared" si="33"/>
        <v>0</v>
      </c>
      <c r="AF102" s="44">
        <f t="shared" si="33"/>
        <v>0</v>
      </c>
      <c r="AG102" s="44">
        <f t="shared" si="33"/>
        <v>18000</v>
      </c>
      <c r="AH102" s="44">
        <f t="shared" si="33"/>
        <v>0</v>
      </c>
      <c r="AI102" s="44">
        <f t="shared" si="33"/>
        <v>0</v>
      </c>
      <c r="AJ102" s="44">
        <f t="shared" ref="AJ102:BC102" si="34">AJ101*AJ80</f>
        <v>0</v>
      </c>
      <c r="AK102" s="44">
        <f t="shared" si="34"/>
        <v>0</v>
      </c>
      <c r="AL102" s="44">
        <f t="shared" si="34"/>
        <v>148592.5</v>
      </c>
      <c r="AM102" s="44">
        <f t="shared" si="34"/>
        <v>0</v>
      </c>
      <c r="AN102" s="44">
        <f t="shared" si="34"/>
        <v>0</v>
      </c>
      <c r="AO102" s="44">
        <f t="shared" si="34"/>
        <v>0</v>
      </c>
      <c r="AP102" s="44">
        <f t="shared" si="34"/>
        <v>0</v>
      </c>
      <c r="AQ102" s="44">
        <f t="shared" si="34"/>
        <v>0</v>
      </c>
      <c r="AR102" s="44">
        <f t="shared" si="34"/>
        <v>37500</v>
      </c>
      <c r="AS102" s="44">
        <f t="shared" si="34"/>
        <v>0</v>
      </c>
      <c r="AT102" s="44">
        <f t="shared" si="34"/>
        <v>0</v>
      </c>
      <c r="AU102" s="44">
        <f t="shared" si="34"/>
        <v>0</v>
      </c>
      <c r="AV102" s="44">
        <f t="shared" si="34"/>
        <v>0</v>
      </c>
      <c r="AW102" s="44">
        <f t="shared" si="34"/>
        <v>0</v>
      </c>
      <c r="AX102" s="44">
        <f t="shared" si="34"/>
        <v>0</v>
      </c>
      <c r="AY102" s="44">
        <f t="shared" si="34"/>
        <v>0</v>
      </c>
      <c r="AZ102" s="44">
        <f t="shared" si="34"/>
        <v>0</v>
      </c>
      <c r="BA102" s="44">
        <f t="shared" si="34"/>
        <v>0</v>
      </c>
      <c r="BB102" s="44">
        <f t="shared" si="34"/>
        <v>0</v>
      </c>
      <c r="BC102" s="44">
        <f t="shared" si="34"/>
        <v>324000</v>
      </c>
      <c r="BD102" s="1"/>
      <c r="BE102" s="1"/>
    </row>
    <row r="103" spans="1:57" s="4" customFormat="1" ht="23.95" customHeight="1" x14ac:dyDescent="0.3">
      <c r="A103" s="81" t="s">
        <v>205</v>
      </c>
      <c r="B103" s="12" t="s">
        <v>164</v>
      </c>
      <c r="C103" s="72">
        <f t="shared" si="32"/>
        <v>820182.5</v>
      </c>
      <c r="D103" s="33"/>
      <c r="E103" s="33"/>
      <c r="F103" s="33"/>
      <c r="G103" s="33"/>
      <c r="H103" s="33"/>
      <c r="I103" s="33"/>
      <c r="J103" s="33"/>
      <c r="K103" s="33"/>
      <c r="L103" s="33"/>
      <c r="M103" s="33"/>
      <c r="N103" s="33"/>
      <c r="O103" s="33"/>
      <c r="P103" s="33">
        <v>14300</v>
      </c>
      <c r="Q103" s="33"/>
      <c r="R103" s="33"/>
      <c r="S103" s="33"/>
      <c r="T103" s="33"/>
      <c r="U103" s="33"/>
      <c r="V103" s="33"/>
      <c r="W103" s="33"/>
      <c r="X103" s="33"/>
      <c r="Y103" s="33"/>
      <c r="Z103" s="33"/>
      <c r="AA103" s="33"/>
      <c r="AB103" s="33"/>
      <c r="AC103" s="33"/>
      <c r="AD103" s="33"/>
      <c r="AE103" s="33"/>
      <c r="AF103" s="33"/>
      <c r="AG103" s="33"/>
      <c r="AH103" s="33"/>
      <c r="AI103" s="33"/>
      <c r="AJ103" s="33"/>
      <c r="AK103" s="33"/>
      <c r="AL103" s="33"/>
      <c r="AM103" s="33"/>
      <c r="AN103" s="33"/>
      <c r="AO103" s="33"/>
      <c r="AP103" s="33"/>
      <c r="AQ103" s="33"/>
      <c r="AR103" s="33">
        <v>7200</v>
      </c>
      <c r="AS103" s="33"/>
      <c r="AT103" s="33"/>
      <c r="AU103" s="33"/>
      <c r="AV103" s="33"/>
      <c r="AW103" s="33"/>
      <c r="AX103" s="33"/>
      <c r="AY103" s="33"/>
      <c r="AZ103" s="33"/>
      <c r="BA103" s="33"/>
      <c r="BB103" s="33"/>
      <c r="BC103" s="33"/>
      <c r="BD103" s="9"/>
      <c r="BE103" s="9"/>
    </row>
    <row r="104" spans="1:57" s="4" customFormat="1" ht="23.95" customHeight="1" x14ac:dyDescent="0.3">
      <c r="A104" s="81" t="s">
        <v>205</v>
      </c>
      <c r="B104" s="12" t="s">
        <v>165</v>
      </c>
      <c r="C104" s="72">
        <f t="shared" si="32"/>
        <v>21500</v>
      </c>
      <c r="D104" s="33"/>
      <c r="E104" s="33"/>
      <c r="F104" s="33"/>
      <c r="G104" s="33"/>
      <c r="H104" s="33"/>
      <c r="I104" s="33"/>
      <c r="J104" s="33"/>
      <c r="K104" s="33"/>
      <c r="L104" s="33"/>
      <c r="M104" s="33"/>
      <c r="N104" s="33"/>
      <c r="O104" s="33"/>
      <c r="P104" s="33">
        <v>8000</v>
      </c>
      <c r="Q104" s="33"/>
      <c r="R104" s="33"/>
      <c r="S104" s="33"/>
      <c r="T104" s="33"/>
      <c r="U104" s="33"/>
      <c r="V104" s="33"/>
      <c r="W104" s="33"/>
      <c r="X104" s="33"/>
      <c r="Y104" s="33"/>
      <c r="Z104" s="33"/>
      <c r="AA104" s="33"/>
      <c r="AB104" s="33"/>
      <c r="AC104" s="33"/>
      <c r="AD104" s="33"/>
      <c r="AE104" s="33"/>
      <c r="AF104" s="33"/>
      <c r="AG104" s="33"/>
      <c r="AH104" s="33"/>
      <c r="AI104" s="33"/>
      <c r="AJ104" s="33"/>
      <c r="AK104" s="33"/>
      <c r="AL104" s="33"/>
      <c r="AM104" s="33"/>
      <c r="AN104" s="33"/>
      <c r="AO104" s="33"/>
      <c r="AP104" s="33"/>
      <c r="AQ104" s="33"/>
      <c r="AR104" s="33"/>
      <c r="AS104" s="33"/>
      <c r="AT104" s="33"/>
      <c r="AU104" s="33"/>
      <c r="AV104" s="33"/>
      <c r="AW104" s="33"/>
      <c r="AX104" s="33"/>
      <c r="AY104" s="33"/>
      <c r="AZ104" s="33"/>
      <c r="BA104" s="33"/>
      <c r="BB104" s="33"/>
      <c r="BC104" s="33"/>
      <c r="BD104" s="9"/>
      <c r="BE104" s="9"/>
    </row>
    <row r="105" spans="1:57" s="4" customFormat="1" ht="23.95" customHeight="1" x14ac:dyDescent="0.3">
      <c r="A105" s="81" t="s">
        <v>205</v>
      </c>
      <c r="B105" s="12" t="s">
        <v>166</v>
      </c>
      <c r="C105" s="72">
        <f t="shared" si="32"/>
        <v>8000</v>
      </c>
      <c r="D105" s="33"/>
      <c r="E105" s="33"/>
      <c r="F105" s="33"/>
      <c r="G105" s="33"/>
      <c r="H105" s="33"/>
      <c r="I105" s="33"/>
      <c r="J105" s="33"/>
      <c r="K105" s="33"/>
      <c r="L105" s="33"/>
      <c r="M105" s="33"/>
      <c r="N105" s="33"/>
      <c r="O105" s="33"/>
      <c r="P105" s="33"/>
      <c r="Q105" s="33"/>
      <c r="R105" s="33"/>
      <c r="S105" s="33"/>
      <c r="T105" s="33"/>
      <c r="U105" s="33"/>
      <c r="V105" s="33"/>
      <c r="W105" s="33"/>
      <c r="X105" s="33"/>
      <c r="Y105" s="33"/>
      <c r="Z105" s="33"/>
      <c r="AA105" s="33"/>
      <c r="AB105" s="33"/>
      <c r="AC105" s="33"/>
      <c r="AD105" s="33"/>
      <c r="AE105" s="33"/>
      <c r="AF105" s="33"/>
      <c r="AG105" s="33"/>
      <c r="AH105" s="33"/>
      <c r="AI105" s="33"/>
      <c r="AJ105" s="33"/>
      <c r="AK105" s="33"/>
      <c r="AL105" s="33"/>
      <c r="AM105" s="33"/>
      <c r="AN105" s="33"/>
      <c r="AO105" s="33"/>
      <c r="AP105" s="33"/>
      <c r="AQ105" s="33"/>
      <c r="AR105" s="33"/>
      <c r="AS105" s="33"/>
      <c r="AT105" s="33"/>
      <c r="AU105" s="33"/>
      <c r="AV105" s="33"/>
      <c r="AW105" s="33"/>
      <c r="AX105" s="33"/>
      <c r="AY105" s="33"/>
      <c r="AZ105" s="33"/>
      <c r="BA105" s="33"/>
      <c r="BB105" s="33"/>
      <c r="BC105" s="33"/>
      <c r="BD105" s="9"/>
      <c r="BE105" s="9"/>
    </row>
    <row r="106" spans="1:57" s="4" customFormat="1" ht="23.95" customHeight="1" x14ac:dyDescent="0.3">
      <c r="A106" s="81" t="s">
        <v>205</v>
      </c>
      <c r="B106" s="12" t="s">
        <v>167</v>
      </c>
      <c r="C106" s="72">
        <f t="shared" si="32"/>
        <v>0</v>
      </c>
      <c r="D106" s="33"/>
      <c r="E106" s="33"/>
      <c r="F106" s="33"/>
      <c r="G106" s="33"/>
      <c r="H106" s="33"/>
      <c r="I106" s="33"/>
      <c r="J106" s="33"/>
      <c r="K106" s="33"/>
      <c r="L106" s="33"/>
      <c r="M106" s="33"/>
      <c r="N106" s="33"/>
      <c r="O106" s="33"/>
      <c r="P106" s="33"/>
      <c r="Q106" s="33"/>
      <c r="R106" s="33"/>
      <c r="S106" s="33"/>
      <c r="T106" s="33"/>
      <c r="U106" s="33"/>
      <c r="V106" s="33"/>
      <c r="W106" s="33"/>
      <c r="X106" s="33"/>
      <c r="Y106" s="33"/>
      <c r="Z106" s="33"/>
      <c r="AA106" s="33"/>
      <c r="AB106" s="33"/>
      <c r="AC106" s="33"/>
      <c r="AD106" s="33"/>
      <c r="AE106" s="33"/>
      <c r="AF106" s="33"/>
      <c r="AG106" s="33"/>
      <c r="AH106" s="33"/>
      <c r="AI106" s="33"/>
      <c r="AJ106" s="33"/>
      <c r="AK106" s="33"/>
      <c r="AL106" s="33"/>
      <c r="AM106" s="33"/>
      <c r="AN106" s="33"/>
      <c r="AO106" s="33"/>
      <c r="AP106" s="33"/>
      <c r="AQ106" s="33"/>
      <c r="AR106" s="33"/>
      <c r="AS106" s="33"/>
      <c r="AT106" s="33"/>
      <c r="AU106" s="33"/>
      <c r="AV106" s="33"/>
      <c r="AW106" s="33"/>
      <c r="AX106" s="33"/>
      <c r="AY106" s="33"/>
      <c r="AZ106" s="33"/>
      <c r="BA106" s="33"/>
      <c r="BB106" s="33"/>
      <c r="BC106" s="33"/>
      <c r="BD106" s="1"/>
      <c r="BE106" s="1"/>
    </row>
    <row r="107" spans="1:57" s="4" customFormat="1" ht="23.95" customHeight="1" x14ac:dyDescent="0.3">
      <c r="A107" s="81" t="s">
        <v>205</v>
      </c>
      <c r="B107" s="13" t="s">
        <v>168</v>
      </c>
      <c r="C107" s="43">
        <f t="shared" si="32"/>
        <v>0</v>
      </c>
      <c r="D107" s="77">
        <f t="shared" ref="D107:AI107" si="35">D103+D104+D105+D106</f>
        <v>0</v>
      </c>
      <c r="E107" s="77">
        <f t="shared" si="35"/>
        <v>0</v>
      </c>
      <c r="F107" s="77">
        <f t="shared" si="35"/>
        <v>0</v>
      </c>
      <c r="G107" s="77">
        <f t="shared" si="35"/>
        <v>0</v>
      </c>
      <c r="H107" s="77">
        <f t="shared" si="35"/>
        <v>0</v>
      </c>
      <c r="I107" s="77">
        <f t="shared" si="35"/>
        <v>0</v>
      </c>
      <c r="J107" s="77">
        <f t="shared" si="35"/>
        <v>0</v>
      </c>
      <c r="K107" s="77">
        <f t="shared" si="35"/>
        <v>0</v>
      </c>
      <c r="L107" s="77">
        <f t="shared" si="35"/>
        <v>0</v>
      </c>
      <c r="M107" s="77">
        <f t="shared" si="35"/>
        <v>0</v>
      </c>
      <c r="N107" s="77">
        <f t="shared" si="35"/>
        <v>0</v>
      </c>
      <c r="O107" s="77">
        <f t="shared" si="35"/>
        <v>0</v>
      </c>
      <c r="P107" s="77">
        <f t="shared" si="35"/>
        <v>22300</v>
      </c>
      <c r="Q107" s="77">
        <f t="shared" si="35"/>
        <v>0</v>
      </c>
      <c r="R107" s="77">
        <f t="shared" si="35"/>
        <v>0</v>
      </c>
      <c r="S107" s="77">
        <f t="shared" si="35"/>
        <v>0</v>
      </c>
      <c r="T107" s="77">
        <f t="shared" si="35"/>
        <v>0</v>
      </c>
      <c r="U107" s="77">
        <f t="shared" si="35"/>
        <v>0</v>
      </c>
      <c r="V107" s="77">
        <f t="shared" si="35"/>
        <v>0</v>
      </c>
      <c r="W107" s="77">
        <f t="shared" si="35"/>
        <v>0</v>
      </c>
      <c r="X107" s="77">
        <f t="shared" si="35"/>
        <v>0</v>
      </c>
      <c r="Y107" s="77">
        <f t="shared" si="35"/>
        <v>0</v>
      </c>
      <c r="Z107" s="77">
        <f t="shared" si="35"/>
        <v>0</v>
      </c>
      <c r="AA107" s="77">
        <f t="shared" si="35"/>
        <v>0</v>
      </c>
      <c r="AB107" s="77">
        <f t="shared" si="35"/>
        <v>0</v>
      </c>
      <c r="AC107" s="77">
        <f t="shared" si="35"/>
        <v>0</v>
      </c>
      <c r="AD107" s="77">
        <f t="shared" si="35"/>
        <v>0</v>
      </c>
      <c r="AE107" s="77">
        <f t="shared" si="35"/>
        <v>0</v>
      </c>
      <c r="AF107" s="77">
        <f t="shared" si="35"/>
        <v>0</v>
      </c>
      <c r="AG107" s="77">
        <f t="shared" si="35"/>
        <v>0</v>
      </c>
      <c r="AH107" s="77">
        <f t="shared" si="35"/>
        <v>0</v>
      </c>
      <c r="AI107" s="77">
        <f t="shared" si="35"/>
        <v>0</v>
      </c>
      <c r="AJ107" s="77">
        <f t="shared" ref="AJ107:BC107" si="36">AJ103+AJ104+AJ105+AJ106</f>
        <v>0</v>
      </c>
      <c r="AK107" s="77">
        <f t="shared" si="36"/>
        <v>0</v>
      </c>
      <c r="AL107" s="77">
        <f t="shared" si="36"/>
        <v>0</v>
      </c>
      <c r="AM107" s="77">
        <f t="shared" si="36"/>
        <v>0</v>
      </c>
      <c r="AN107" s="77">
        <f t="shared" si="36"/>
        <v>0</v>
      </c>
      <c r="AO107" s="77">
        <f t="shared" si="36"/>
        <v>0</v>
      </c>
      <c r="AP107" s="77">
        <f t="shared" si="36"/>
        <v>0</v>
      </c>
      <c r="AQ107" s="77">
        <f t="shared" si="36"/>
        <v>0</v>
      </c>
      <c r="AR107" s="77">
        <f t="shared" si="36"/>
        <v>7200</v>
      </c>
      <c r="AS107" s="77">
        <f t="shared" si="36"/>
        <v>0</v>
      </c>
      <c r="AT107" s="77">
        <f t="shared" si="36"/>
        <v>0</v>
      </c>
      <c r="AU107" s="77">
        <f t="shared" si="36"/>
        <v>0</v>
      </c>
      <c r="AV107" s="77">
        <f t="shared" si="36"/>
        <v>0</v>
      </c>
      <c r="AW107" s="77">
        <f t="shared" si="36"/>
        <v>0</v>
      </c>
      <c r="AX107" s="77">
        <f t="shared" si="36"/>
        <v>0</v>
      </c>
      <c r="AY107" s="77">
        <f t="shared" si="36"/>
        <v>0</v>
      </c>
      <c r="AZ107" s="77">
        <f t="shared" si="36"/>
        <v>0</v>
      </c>
      <c r="BA107" s="77">
        <f t="shared" si="36"/>
        <v>0</v>
      </c>
      <c r="BB107" s="77">
        <f t="shared" si="36"/>
        <v>0</v>
      </c>
      <c r="BC107" s="77">
        <f t="shared" si="36"/>
        <v>0</v>
      </c>
      <c r="BD107" s="1"/>
      <c r="BE107" s="1"/>
    </row>
    <row r="108" spans="1:57" s="4" customFormat="1" ht="23.95" customHeight="1" x14ac:dyDescent="0.3">
      <c r="A108" s="81" t="s">
        <v>205</v>
      </c>
      <c r="B108" s="12" t="s">
        <v>169</v>
      </c>
      <c r="C108" s="72">
        <f t="shared" si="32"/>
        <v>29500</v>
      </c>
      <c r="D108" s="34"/>
      <c r="E108" s="34"/>
      <c r="F108" s="34"/>
      <c r="G108" s="34"/>
      <c r="H108" s="34"/>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4"/>
      <c r="AM108" s="34"/>
      <c r="AN108" s="34"/>
      <c r="AO108" s="34"/>
      <c r="AP108" s="34"/>
      <c r="AQ108" s="34"/>
      <c r="AR108" s="34"/>
      <c r="AS108" s="34"/>
      <c r="AT108" s="34"/>
      <c r="AU108" s="34"/>
      <c r="AV108" s="34"/>
      <c r="AW108" s="34"/>
      <c r="AX108" s="34"/>
      <c r="AY108" s="34"/>
      <c r="AZ108" s="34"/>
      <c r="BA108" s="34"/>
      <c r="BB108" s="34"/>
      <c r="BC108" s="34"/>
      <c r="BD108" s="1"/>
      <c r="BE108" s="1"/>
    </row>
    <row r="109" spans="1:57" s="4" customFormat="1" ht="23.95" customHeight="1" x14ac:dyDescent="0.3">
      <c r="A109" s="81" t="s">
        <v>205</v>
      </c>
      <c r="B109" s="14" t="s">
        <v>170</v>
      </c>
      <c r="C109" s="43">
        <f t="shared" si="32"/>
        <v>0</v>
      </c>
      <c r="D109" s="71">
        <f t="shared" ref="D109:AI109" si="37">D102+D107+D108</f>
        <v>0</v>
      </c>
      <c r="E109" s="71">
        <f t="shared" si="37"/>
        <v>118640</v>
      </c>
      <c r="F109" s="71">
        <f t="shared" si="37"/>
        <v>0</v>
      </c>
      <c r="G109" s="71">
        <f t="shared" si="37"/>
        <v>24750</v>
      </c>
      <c r="H109" s="71">
        <f t="shared" si="37"/>
        <v>0</v>
      </c>
      <c r="I109" s="71">
        <f t="shared" si="37"/>
        <v>38500</v>
      </c>
      <c r="J109" s="71">
        <f t="shared" si="37"/>
        <v>19200</v>
      </c>
      <c r="K109" s="71">
        <f t="shared" si="37"/>
        <v>0</v>
      </c>
      <c r="L109" s="71">
        <f t="shared" si="37"/>
        <v>0</v>
      </c>
      <c r="M109" s="71">
        <f t="shared" si="37"/>
        <v>0</v>
      </c>
      <c r="N109" s="71">
        <f t="shared" si="37"/>
        <v>0</v>
      </c>
      <c r="O109" s="71">
        <f t="shared" si="37"/>
        <v>0</v>
      </c>
      <c r="P109" s="71">
        <f t="shared" si="37"/>
        <v>113300</v>
      </c>
      <c r="Q109" s="71">
        <f t="shared" si="37"/>
        <v>0</v>
      </c>
      <c r="R109" s="71">
        <f t="shared" si="37"/>
        <v>0</v>
      </c>
      <c r="S109" s="71">
        <f t="shared" si="37"/>
        <v>0</v>
      </c>
      <c r="T109" s="71">
        <f t="shared" si="37"/>
        <v>0</v>
      </c>
      <c r="U109" s="71">
        <f t="shared" si="37"/>
        <v>0</v>
      </c>
      <c r="V109" s="71">
        <f t="shared" si="37"/>
        <v>0</v>
      </c>
      <c r="W109" s="71">
        <f t="shared" si="37"/>
        <v>0</v>
      </c>
      <c r="X109" s="71">
        <f t="shared" si="37"/>
        <v>0</v>
      </c>
      <c r="Y109" s="71">
        <f t="shared" si="37"/>
        <v>0</v>
      </c>
      <c r="Z109" s="71">
        <f t="shared" si="37"/>
        <v>0</v>
      </c>
      <c r="AA109" s="71">
        <f t="shared" si="37"/>
        <v>0</v>
      </c>
      <c r="AB109" s="71">
        <f t="shared" si="37"/>
        <v>0</v>
      </c>
      <c r="AC109" s="71">
        <f t="shared" si="37"/>
        <v>0</v>
      </c>
      <c r="AD109" s="71">
        <f t="shared" si="37"/>
        <v>0</v>
      </c>
      <c r="AE109" s="71">
        <f t="shared" si="37"/>
        <v>0</v>
      </c>
      <c r="AF109" s="71">
        <f t="shared" si="37"/>
        <v>0</v>
      </c>
      <c r="AG109" s="71">
        <f t="shared" si="37"/>
        <v>18000</v>
      </c>
      <c r="AH109" s="71">
        <f t="shared" si="37"/>
        <v>0</v>
      </c>
      <c r="AI109" s="71">
        <f t="shared" si="37"/>
        <v>0</v>
      </c>
      <c r="AJ109" s="71">
        <f t="shared" ref="AJ109:BC109" si="38">AJ102+AJ107+AJ108</f>
        <v>0</v>
      </c>
      <c r="AK109" s="71">
        <f t="shared" si="38"/>
        <v>0</v>
      </c>
      <c r="AL109" s="71">
        <f t="shared" si="38"/>
        <v>148592.5</v>
      </c>
      <c r="AM109" s="71">
        <f t="shared" si="38"/>
        <v>0</v>
      </c>
      <c r="AN109" s="71">
        <f t="shared" si="38"/>
        <v>0</v>
      </c>
      <c r="AO109" s="71">
        <f t="shared" si="38"/>
        <v>0</v>
      </c>
      <c r="AP109" s="71">
        <f t="shared" si="38"/>
        <v>0</v>
      </c>
      <c r="AQ109" s="71">
        <f t="shared" si="38"/>
        <v>0</v>
      </c>
      <c r="AR109" s="71">
        <f t="shared" si="38"/>
        <v>44700</v>
      </c>
      <c r="AS109" s="71">
        <f t="shared" si="38"/>
        <v>0</v>
      </c>
      <c r="AT109" s="71">
        <f t="shared" si="38"/>
        <v>0</v>
      </c>
      <c r="AU109" s="71">
        <f t="shared" si="38"/>
        <v>0</v>
      </c>
      <c r="AV109" s="71">
        <f t="shared" si="38"/>
        <v>0</v>
      </c>
      <c r="AW109" s="71">
        <f t="shared" si="38"/>
        <v>0</v>
      </c>
      <c r="AX109" s="71">
        <f t="shared" si="38"/>
        <v>0</v>
      </c>
      <c r="AY109" s="71">
        <f t="shared" si="38"/>
        <v>0</v>
      </c>
      <c r="AZ109" s="71">
        <f t="shared" si="38"/>
        <v>0</v>
      </c>
      <c r="BA109" s="71">
        <f t="shared" si="38"/>
        <v>0</v>
      </c>
      <c r="BB109" s="71">
        <f t="shared" si="38"/>
        <v>0</v>
      </c>
      <c r="BC109" s="71">
        <f t="shared" si="38"/>
        <v>324000</v>
      </c>
      <c r="BD109" s="1"/>
      <c r="BE109" s="1"/>
    </row>
    <row r="110" spans="1:57" s="4" customFormat="1" ht="23.95" customHeight="1" x14ac:dyDescent="0.3">
      <c r="A110" s="81" t="s">
        <v>205</v>
      </c>
      <c r="B110" s="15" t="s">
        <v>171</v>
      </c>
      <c r="C110" s="72">
        <f t="shared" si="32"/>
        <v>849682.5</v>
      </c>
      <c r="D110" s="73">
        <f t="shared" ref="D110:AI110" si="39">(D109-D108)*0.25</f>
        <v>0</v>
      </c>
      <c r="E110" s="73">
        <f t="shared" si="39"/>
        <v>29660</v>
      </c>
      <c r="F110" s="73">
        <f t="shared" si="39"/>
        <v>0</v>
      </c>
      <c r="G110" s="73">
        <f t="shared" si="39"/>
        <v>6187.5</v>
      </c>
      <c r="H110" s="73">
        <f t="shared" si="39"/>
        <v>0</v>
      </c>
      <c r="I110" s="73">
        <f t="shared" si="39"/>
        <v>9625</v>
      </c>
      <c r="J110" s="73">
        <f t="shared" si="39"/>
        <v>4800</v>
      </c>
      <c r="K110" s="73">
        <f t="shared" si="39"/>
        <v>0</v>
      </c>
      <c r="L110" s="73">
        <f t="shared" si="39"/>
        <v>0</v>
      </c>
      <c r="M110" s="73">
        <f t="shared" si="39"/>
        <v>0</v>
      </c>
      <c r="N110" s="73">
        <f t="shared" si="39"/>
        <v>0</v>
      </c>
      <c r="O110" s="73">
        <f t="shared" si="39"/>
        <v>0</v>
      </c>
      <c r="P110" s="73">
        <f t="shared" si="39"/>
        <v>28325</v>
      </c>
      <c r="Q110" s="73">
        <f t="shared" si="39"/>
        <v>0</v>
      </c>
      <c r="R110" s="73">
        <f t="shared" si="39"/>
        <v>0</v>
      </c>
      <c r="S110" s="73">
        <f t="shared" si="39"/>
        <v>0</v>
      </c>
      <c r="T110" s="73">
        <f t="shared" si="39"/>
        <v>0</v>
      </c>
      <c r="U110" s="73">
        <f t="shared" si="39"/>
        <v>0</v>
      </c>
      <c r="V110" s="73">
        <f t="shared" si="39"/>
        <v>0</v>
      </c>
      <c r="W110" s="73">
        <f t="shared" si="39"/>
        <v>0</v>
      </c>
      <c r="X110" s="73">
        <f t="shared" si="39"/>
        <v>0</v>
      </c>
      <c r="Y110" s="73">
        <f t="shared" si="39"/>
        <v>0</v>
      </c>
      <c r="Z110" s="73">
        <f t="shared" si="39"/>
        <v>0</v>
      </c>
      <c r="AA110" s="73">
        <f t="shared" si="39"/>
        <v>0</v>
      </c>
      <c r="AB110" s="73">
        <f t="shared" si="39"/>
        <v>0</v>
      </c>
      <c r="AC110" s="73">
        <f t="shared" si="39"/>
        <v>0</v>
      </c>
      <c r="AD110" s="73">
        <f t="shared" si="39"/>
        <v>0</v>
      </c>
      <c r="AE110" s="73">
        <f t="shared" si="39"/>
        <v>0</v>
      </c>
      <c r="AF110" s="73">
        <f t="shared" si="39"/>
        <v>0</v>
      </c>
      <c r="AG110" s="73">
        <f t="shared" si="39"/>
        <v>4500</v>
      </c>
      <c r="AH110" s="73">
        <f t="shared" si="39"/>
        <v>0</v>
      </c>
      <c r="AI110" s="73">
        <f t="shared" si="39"/>
        <v>0</v>
      </c>
      <c r="AJ110" s="73">
        <f t="shared" ref="AJ110:BC110" si="40">(AJ109-AJ108)*0.25</f>
        <v>0</v>
      </c>
      <c r="AK110" s="73">
        <f t="shared" si="40"/>
        <v>0</v>
      </c>
      <c r="AL110" s="73">
        <f t="shared" si="40"/>
        <v>37148.125</v>
      </c>
      <c r="AM110" s="73">
        <f t="shared" si="40"/>
        <v>0</v>
      </c>
      <c r="AN110" s="73">
        <f t="shared" si="40"/>
        <v>0</v>
      </c>
      <c r="AO110" s="73">
        <f t="shared" si="40"/>
        <v>0</v>
      </c>
      <c r="AP110" s="73">
        <f t="shared" si="40"/>
        <v>0</v>
      </c>
      <c r="AQ110" s="73">
        <f t="shared" si="40"/>
        <v>0</v>
      </c>
      <c r="AR110" s="73">
        <f t="shared" si="40"/>
        <v>11175</v>
      </c>
      <c r="AS110" s="73">
        <f t="shared" si="40"/>
        <v>0</v>
      </c>
      <c r="AT110" s="73">
        <f t="shared" si="40"/>
        <v>0</v>
      </c>
      <c r="AU110" s="73">
        <f t="shared" si="40"/>
        <v>0</v>
      </c>
      <c r="AV110" s="73">
        <f t="shared" si="40"/>
        <v>0</v>
      </c>
      <c r="AW110" s="73">
        <f t="shared" si="40"/>
        <v>0</v>
      </c>
      <c r="AX110" s="73">
        <f t="shared" si="40"/>
        <v>0</v>
      </c>
      <c r="AY110" s="73">
        <f t="shared" si="40"/>
        <v>0</v>
      </c>
      <c r="AZ110" s="73">
        <f t="shared" si="40"/>
        <v>0</v>
      </c>
      <c r="BA110" s="73">
        <f t="shared" si="40"/>
        <v>0</v>
      </c>
      <c r="BB110" s="73">
        <f t="shared" si="40"/>
        <v>0</v>
      </c>
      <c r="BC110" s="73">
        <f t="shared" si="40"/>
        <v>81000</v>
      </c>
      <c r="BD110" s="1"/>
      <c r="BE110" s="1"/>
    </row>
    <row r="111" spans="1:57" s="4" customFormat="1" ht="31.5" customHeight="1" x14ac:dyDescent="0.3">
      <c r="A111" s="81" t="s">
        <v>205</v>
      </c>
      <c r="B111" s="16" t="s">
        <v>172</v>
      </c>
      <c r="C111" s="43">
        <f t="shared" si="32"/>
        <v>212420.625</v>
      </c>
      <c r="D111" s="71">
        <f t="shared" ref="D111:AI111" si="41">D109+D110</f>
        <v>0</v>
      </c>
      <c r="E111" s="71">
        <f t="shared" si="41"/>
        <v>148300</v>
      </c>
      <c r="F111" s="71">
        <f t="shared" si="41"/>
        <v>0</v>
      </c>
      <c r="G111" s="71">
        <f t="shared" si="41"/>
        <v>30937.5</v>
      </c>
      <c r="H111" s="71">
        <f t="shared" si="41"/>
        <v>0</v>
      </c>
      <c r="I111" s="71">
        <f t="shared" si="41"/>
        <v>48125</v>
      </c>
      <c r="J111" s="71">
        <f t="shared" si="41"/>
        <v>24000</v>
      </c>
      <c r="K111" s="71">
        <f t="shared" si="41"/>
        <v>0</v>
      </c>
      <c r="L111" s="71">
        <f t="shared" si="41"/>
        <v>0</v>
      </c>
      <c r="M111" s="71">
        <f t="shared" si="41"/>
        <v>0</v>
      </c>
      <c r="N111" s="71">
        <f t="shared" si="41"/>
        <v>0</v>
      </c>
      <c r="O111" s="71">
        <f t="shared" si="41"/>
        <v>0</v>
      </c>
      <c r="P111" s="71">
        <f t="shared" si="41"/>
        <v>141625</v>
      </c>
      <c r="Q111" s="71">
        <f t="shared" si="41"/>
        <v>0</v>
      </c>
      <c r="R111" s="71">
        <f t="shared" si="41"/>
        <v>0</v>
      </c>
      <c r="S111" s="71">
        <f t="shared" si="41"/>
        <v>0</v>
      </c>
      <c r="T111" s="71">
        <f t="shared" si="41"/>
        <v>0</v>
      </c>
      <c r="U111" s="71">
        <f t="shared" si="41"/>
        <v>0</v>
      </c>
      <c r="V111" s="71">
        <f t="shared" si="41"/>
        <v>0</v>
      </c>
      <c r="W111" s="71">
        <f t="shared" si="41"/>
        <v>0</v>
      </c>
      <c r="X111" s="71">
        <f t="shared" si="41"/>
        <v>0</v>
      </c>
      <c r="Y111" s="71">
        <f t="shared" si="41"/>
        <v>0</v>
      </c>
      <c r="Z111" s="71">
        <f t="shared" si="41"/>
        <v>0</v>
      </c>
      <c r="AA111" s="71">
        <f t="shared" si="41"/>
        <v>0</v>
      </c>
      <c r="AB111" s="71">
        <f t="shared" si="41"/>
        <v>0</v>
      </c>
      <c r="AC111" s="71">
        <f t="shared" si="41"/>
        <v>0</v>
      </c>
      <c r="AD111" s="71">
        <f t="shared" si="41"/>
        <v>0</v>
      </c>
      <c r="AE111" s="71">
        <f t="shared" si="41"/>
        <v>0</v>
      </c>
      <c r="AF111" s="71">
        <f t="shared" si="41"/>
        <v>0</v>
      </c>
      <c r="AG111" s="71">
        <f t="shared" si="41"/>
        <v>22500</v>
      </c>
      <c r="AH111" s="71">
        <f t="shared" si="41"/>
        <v>0</v>
      </c>
      <c r="AI111" s="71">
        <f t="shared" si="41"/>
        <v>0</v>
      </c>
      <c r="AJ111" s="71">
        <f t="shared" ref="AJ111:BC111" si="42">AJ109+AJ110</f>
        <v>0</v>
      </c>
      <c r="AK111" s="71">
        <f t="shared" si="42"/>
        <v>0</v>
      </c>
      <c r="AL111" s="71">
        <f t="shared" si="42"/>
        <v>185740.625</v>
      </c>
      <c r="AM111" s="71">
        <f t="shared" si="42"/>
        <v>0</v>
      </c>
      <c r="AN111" s="71">
        <f t="shared" si="42"/>
        <v>0</v>
      </c>
      <c r="AO111" s="71">
        <f t="shared" si="42"/>
        <v>0</v>
      </c>
      <c r="AP111" s="71">
        <f t="shared" si="42"/>
        <v>0</v>
      </c>
      <c r="AQ111" s="71">
        <f t="shared" si="42"/>
        <v>0</v>
      </c>
      <c r="AR111" s="71">
        <f t="shared" si="42"/>
        <v>55875</v>
      </c>
      <c r="AS111" s="71">
        <f t="shared" si="42"/>
        <v>0</v>
      </c>
      <c r="AT111" s="71">
        <f t="shared" si="42"/>
        <v>0</v>
      </c>
      <c r="AU111" s="71">
        <f t="shared" si="42"/>
        <v>0</v>
      </c>
      <c r="AV111" s="71">
        <f t="shared" si="42"/>
        <v>0</v>
      </c>
      <c r="AW111" s="71">
        <f t="shared" si="42"/>
        <v>0</v>
      </c>
      <c r="AX111" s="71">
        <f t="shared" si="42"/>
        <v>0</v>
      </c>
      <c r="AY111" s="71">
        <f t="shared" si="42"/>
        <v>0</v>
      </c>
      <c r="AZ111" s="71">
        <f t="shared" si="42"/>
        <v>0</v>
      </c>
      <c r="BA111" s="71">
        <f t="shared" si="42"/>
        <v>0</v>
      </c>
      <c r="BB111" s="71">
        <f t="shared" si="42"/>
        <v>0</v>
      </c>
      <c r="BC111" s="71">
        <f t="shared" si="42"/>
        <v>405000</v>
      </c>
      <c r="BD111" s="1"/>
      <c r="BE111" s="1"/>
    </row>
    <row r="112" spans="1:57" ht="173.45" x14ac:dyDescent="0.3">
      <c r="A112" s="81" t="s">
        <v>205</v>
      </c>
      <c r="B112" s="17" t="s">
        <v>173</v>
      </c>
      <c r="C112" s="43">
        <f t="shared" si="32"/>
        <v>1062103.125</v>
      </c>
      <c r="D112" s="74">
        <f>D111*100%</f>
        <v>0</v>
      </c>
      <c r="E112" s="74">
        <f>E111*0%</f>
        <v>0</v>
      </c>
      <c r="F112" s="74">
        <f t="shared" ref="F112:AI112" si="43">F111*100%</f>
        <v>0</v>
      </c>
      <c r="G112" s="74">
        <f t="shared" si="43"/>
        <v>30937.5</v>
      </c>
      <c r="H112" s="74">
        <f t="shared" si="43"/>
        <v>0</v>
      </c>
      <c r="I112" s="74">
        <f t="shared" si="43"/>
        <v>48125</v>
      </c>
      <c r="J112" s="74">
        <f t="shared" si="43"/>
        <v>24000</v>
      </c>
      <c r="K112" s="74">
        <f t="shared" si="43"/>
        <v>0</v>
      </c>
      <c r="L112" s="74">
        <f t="shared" si="43"/>
        <v>0</v>
      </c>
      <c r="M112" s="74">
        <f t="shared" si="43"/>
        <v>0</v>
      </c>
      <c r="N112" s="74">
        <f t="shared" si="43"/>
        <v>0</v>
      </c>
      <c r="O112" s="74">
        <f t="shared" si="43"/>
        <v>0</v>
      </c>
      <c r="P112" s="74">
        <f t="shared" si="43"/>
        <v>141625</v>
      </c>
      <c r="Q112" s="74">
        <f t="shared" si="43"/>
        <v>0</v>
      </c>
      <c r="R112" s="74">
        <f t="shared" si="43"/>
        <v>0</v>
      </c>
      <c r="S112" s="74">
        <f t="shared" si="43"/>
        <v>0</v>
      </c>
      <c r="T112" s="74">
        <f t="shared" si="43"/>
        <v>0</v>
      </c>
      <c r="U112" s="74">
        <f t="shared" si="43"/>
        <v>0</v>
      </c>
      <c r="V112" s="74">
        <f t="shared" si="43"/>
        <v>0</v>
      </c>
      <c r="W112" s="74">
        <f t="shared" si="43"/>
        <v>0</v>
      </c>
      <c r="X112" s="74">
        <f t="shared" si="43"/>
        <v>0</v>
      </c>
      <c r="Y112" s="74">
        <f t="shared" si="43"/>
        <v>0</v>
      </c>
      <c r="Z112" s="74">
        <f t="shared" si="43"/>
        <v>0</v>
      </c>
      <c r="AA112" s="74">
        <f t="shared" si="43"/>
        <v>0</v>
      </c>
      <c r="AB112" s="74">
        <f t="shared" si="43"/>
        <v>0</v>
      </c>
      <c r="AC112" s="74">
        <f t="shared" si="43"/>
        <v>0</v>
      </c>
      <c r="AD112" s="74">
        <f t="shared" si="43"/>
        <v>0</v>
      </c>
      <c r="AE112" s="74">
        <f t="shared" si="43"/>
        <v>0</v>
      </c>
      <c r="AF112" s="74">
        <f t="shared" si="43"/>
        <v>0</v>
      </c>
      <c r="AG112" s="74">
        <f t="shared" si="43"/>
        <v>22500</v>
      </c>
      <c r="AH112" s="74">
        <f t="shared" si="43"/>
        <v>0</v>
      </c>
      <c r="AI112" s="74">
        <f t="shared" si="43"/>
        <v>0</v>
      </c>
      <c r="AJ112" s="74">
        <f>AJ111*0%</f>
        <v>0</v>
      </c>
      <c r="AK112" s="74">
        <f t="shared" ref="AK112:BC112" si="44">AK111*100%</f>
        <v>0</v>
      </c>
      <c r="AL112" s="74">
        <f t="shared" si="44"/>
        <v>185740.625</v>
      </c>
      <c r="AM112" s="74">
        <f t="shared" si="44"/>
        <v>0</v>
      </c>
      <c r="AN112" s="74">
        <f t="shared" si="44"/>
        <v>0</v>
      </c>
      <c r="AO112" s="74">
        <f t="shared" si="44"/>
        <v>0</v>
      </c>
      <c r="AP112" s="74">
        <f t="shared" si="44"/>
        <v>0</v>
      </c>
      <c r="AQ112" s="74">
        <f t="shared" si="44"/>
        <v>0</v>
      </c>
      <c r="AR112" s="74">
        <f t="shared" si="44"/>
        <v>55875</v>
      </c>
      <c r="AS112" s="74">
        <f t="shared" si="44"/>
        <v>0</v>
      </c>
      <c r="AT112" s="74">
        <f t="shared" si="44"/>
        <v>0</v>
      </c>
      <c r="AU112" s="74">
        <f t="shared" si="44"/>
        <v>0</v>
      </c>
      <c r="AV112" s="74">
        <f t="shared" si="44"/>
        <v>0</v>
      </c>
      <c r="AW112" s="74">
        <f t="shared" si="44"/>
        <v>0</v>
      </c>
      <c r="AX112" s="74">
        <f t="shared" si="44"/>
        <v>0</v>
      </c>
      <c r="AY112" s="74">
        <f t="shared" si="44"/>
        <v>0</v>
      </c>
      <c r="AZ112" s="74">
        <f t="shared" si="44"/>
        <v>0</v>
      </c>
      <c r="BA112" s="74">
        <f t="shared" si="44"/>
        <v>0</v>
      </c>
      <c r="BB112" s="74">
        <f t="shared" si="44"/>
        <v>0</v>
      </c>
      <c r="BC112" s="74">
        <f t="shared" si="44"/>
        <v>405000</v>
      </c>
    </row>
    <row r="113" spans="1:57" s="2" customFormat="1" ht="31.15" customHeight="1" x14ac:dyDescent="0.3">
      <c r="A113" s="88"/>
      <c r="B113" s="88"/>
      <c r="C113" s="88"/>
      <c r="D113" s="88"/>
      <c r="E113" s="88"/>
      <c r="F113" s="88"/>
      <c r="G113" s="88"/>
      <c r="H113" s="88"/>
      <c r="I113" s="88"/>
      <c r="J113" s="88"/>
      <c r="K113" s="88"/>
      <c r="L113" s="88"/>
      <c r="M113" s="88"/>
      <c r="N113" s="88"/>
      <c r="O113" s="88"/>
      <c r="P113" s="88"/>
      <c r="Q113" s="88"/>
      <c r="R113" s="88"/>
      <c r="S113" s="88"/>
      <c r="T113" s="88"/>
      <c r="U113" s="88"/>
      <c r="V113" s="88"/>
      <c r="W113" s="88"/>
      <c r="X113" s="88"/>
      <c r="Y113" s="88"/>
      <c r="Z113" s="88"/>
      <c r="AA113" s="88"/>
      <c r="AB113" s="88"/>
      <c r="AC113" s="88"/>
      <c r="AD113" s="88"/>
      <c r="AE113" s="88"/>
      <c r="AF113" s="88"/>
      <c r="AG113" s="88"/>
      <c r="AH113" s="88"/>
      <c r="AI113" s="88"/>
      <c r="AJ113" s="88"/>
      <c r="AK113" s="88"/>
      <c r="AL113" s="88"/>
      <c r="AM113" s="88"/>
      <c r="AN113" s="88"/>
      <c r="AO113" s="88"/>
      <c r="AP113" s="88"/>
      <c r="AQ113" s="88"/>
      <c r="AR113" s="88"/>
      <c r="AS113" s="88"/>
      <c r="AT113" s="88"/>
      <c r="AU113" s="88"/>
      <c r="AV113" s="88"/>
      <c r="AW113" s="88"/>
      <c r="AX113" s="88"/>
      <c r="AY113" s="88"/>
      <c r="AZ113" s="88"/>
      <c r="BA113" s="88"/>
      <c r="BB113" s="88"/>
      <c r="BC113" s="88"/>
      <c r="BD113" s="9"/>
      <c r="BE113" s="9"/>
    </row>
    <row r="114" spans="1:57" s="4" customFormat="1" ht="26.3" customHeight="1" x14ac:dyDescent="0.3">
      <c r="A114" s="81" t="s">
        <v>226</v>
      </c>
      <c r="B114" s="89" t="s">
        <v>227</v>
      </c>
      <c r="C114" s="89"/>
      <c r="D114" s="25">
        <v>6240</v>
      </c>
      <c r="E114" s="25"/>
      <c r="F114" s="25">
        <v>9784</v>
      </c>
      <c r="G114" s="25">
        <v>8250</v>
      </c>
      <c r="H114" s="25">
        <v>5049</v>
      </c>
      <c r="I114" s="25">
        <v>11000</v>
      </c>
      <c r="J114" s="25"/>
      <c r="K114" s="25"/>
      <c r="L114" s="25">
        <v>4800</v>
      </c>
      <c r="M114" s="25">
        <v>4000</v>
      </c>
      <c r="N114" s="25"/>
      <c r="O114" s="25"/>
      <c r="P114" s="25">
        <v>3520</v>
      </c>
      <c r="Q114" s="25"/>
      <c r="R114" s="25">
        <v>6500</v>
      </c>
      <c r="S114" s="25"/>
      <c r="T114" s="25"/>
      <c r="U114" s="25">
        <v>12100</v>
      </c>
      <c r="V114" s="25">
        <v>7644</v>
      </c>
      <c r="W114" s="25"/>
      <c r="X114" s="25">
        <v>5000</v>
      </c>
      <c r="Y114" s="25"/>
      <c r="Z114" s="25"/>
      <c r="AA114" s="25"/>
      <c r="AB114" s="25"/>
      <c r="AC114" s="25"/>
      <c r="AD114" s="25">
        <v>5120</v>
      </c>
      <c r="AE114" s="25">
        <v>3788</v>
      </c>
      <c r="AF114" s="25"/>
      <c r="AG114" s="25"/>
      <c r="AH114" s="25">
        <v>3808</v>
      </c>
      <c r="AI114" s="25"/>
      <c r="AJ114" s="25"/>
      <c r="AK114" s="25">
        <v>2500</v>
      </c>
      <c r="AL114" s="25"/>
      <c r="AM114" s="25">
        <v>5865</v>
      </c>
      <c r="AN114" s="25">
        <v>6300</v>
      </c>
      <c r="AO114" s="25">
        <v>9837</v>
      </c>
      <c r="AP114" s="25">
        <v>4375</v>
      </c>
      <c r="AQ114" s="25"/>
      <c r="AR114" s="25">
        <v>12500</v>
      </c>
      <c r="AS114" s="25"/>
      <c r="AT114" s="25"/>
      <c r="AU114" s="25"/>
      <c r="AV114" s="25"/>
      <c r="AW114" s="25"/>
      <c r="AX114" s="25"/>
      <c r="AY114" s="25">
        <v>1450</v>
      </c>
      <c r="AZ114" s="25">
        <v>10000</v>
      </c>
      <c r="BA114" s="25">
        <v>3600</v>
      </c>
      <c r="BB114" s="25"/>
      <c r="BC114" s="25"/>
      <c r="BD114" s="9"/>
      <c r="BE114" s="9"/>
    </row>
    <row r="115" spans="1:57" s="4" customFormat="1" ht="23.95" customHeight="1" x14ac:dyDescent="0.3">
      <c r="A115" s="81" t="s">
        <v>226</v>
      </c>
      <c r="B115" s="19" t="s">
        <v>226</v>
      </c>
      <c r="C115" s="102" t="s">
        <v>141</v>
      </c>
      <c r="D115" s="3" t="s">
        <v>142</v>
      </c>
      <c r="E115" s="3" t="s">
        <v>142</v>
      </c>
      <c r="F115" s="3" t="s">
        <v>142</v>
      </c>
      <c r="G115" s="3" t="s">
        <v>142</v>
      </c>
      <c r="H115" s="3" t="s">
        <v>142</v>
      </c>
      <c r="I115" s="3" t="s">
        <v>142</v>
      </c>
      <c r="J115" s="3" t="s">
        <v>142</v>
      </c>
      <c r="K115" s="3" t="s">
        <v>142</v>
      </c>
      <c r="L115" s="3" t="s">
        <v>142</v>
      </c>
      <c r="M115" s="3" t="s">
        <v>142</v>
      </c>
      <c r="N115" s="3" t="s">
        <v>142</v>
      </c>
      <c r="O115" s="3" t="s">
        <v>142</v>
      </c>
      <c r="P115" s="3" t="s">
        <v>142</v>
      </c>
      <c r="Q115" s="3" t="s">
        <v>142</v>
      </c>
      <c r="R115" s="3" t="s">
        <v>142</v>
      </c>
      <c r="S115" s="3" t="s">
        <v>142</v>
      </c>
      <c r="T115" s="3" t="s">
        <v>142</v>
      </c>
      <c r="U115" s="3" t="s">
        <v>142</v>
      </c>
      <c r="V115" s="3" t="s">
        <v>142</v>
      </c>
      <c r="W115" s="3" t="s">
        <v>142</v>
      </c>
      <c r="X115" s="3" t="s">
        <v>142</v>
      </c>
      <c r="Y115" s="3" t="s">
        <v>142</v>
      </c>
      <c r="Z115" s="3" t="s">
        <v>142</v>
      </c>
      <c r="AA115" s="3" t="s">
        <v>142</v>
      </c>
      <c r="AB115" s="3" t="s">
        <v>142</v>
      </c>
      <c r="AC115" s="3" t="s">
        <v>142</v>
      </c>
      <c r="AD115" s="3" t="s">
        <v>142</v>
      </c>
      <c r="AE115" s="3" t="s">
        <v>142</v>
      </c>
      <c r="AF115" s="3" t="s">
        <v>142</v>
      </c>
      <c r="AG115" s="3" t="s">
        <v>142</v>
      </c>
      <c r="AH115" s="3" t="s">
        <v>142</v>
      </c>
      <c r="AI115" s="3" t="s">
        <v>142</v>
      </c>
      <c r="AJ115" s="3" t="s">
        <v>142</v>
      </c>
      <c r="AK115" s="3" t="s">
        <v>142</v>
      </c>
      <c r="AL115" s="3" t="s">
        <v>142</v>
      </c>
      <c r="AM115" s="3" t="s">
        <v>142</v>
      </c>
      <c r="AN115" s="3" t="s">
        <v>142</v>
      </c>
      <c r="AO115" s="3" t="s">
        <v>142</v>
      </c>
      <c r="AP115" s="3" t="s">
        <v>142</v>
      </c>
      <c r="AQ115" s="3" t="s">
        <v>142</v>
      </c>
      <c r="AR115" s="3" t="s">
        <v>142</v>
      </c>
      <c r="AS115" s="3" t="s">
        <v>142</v>
      </c>
      <c r="AT115" s="3" t="s">
        <v>142</v>
      </c>
      <c r="AU115" s="3" t="s">
        <v>142</v>
      </c>
      <c r="AV115" s="3" t="s">
        <v>142</v>
      </c>
      <c r="AW115" s="3" t="s">
        <v>142</v>
      </c>
      <c r="AX115" s="3" t="s">
        <v>142</v>
      </c>
      <c r="AY115" s="3" t="s">
        <v>142</v>
      </c>
      <c r="AZ115" s="3" t="s">
        <v>142</v>
      </c>
      <c r="BA115" s="3" t="s">
        <v>142</v>
      </c>
      <c r="BB115" s="3" t="s">
        <v>142</v>
      </c>
      <c r="BC115" s="3" t="s">
        <v>142</v>
      </c>
      <c r="BD115" s="1"/>
      <c r="BE115" s="1"/>
    </row>
    <row r="116" spans="1:57" s="4" customFormat="1" ht="23.95" customHeight="1" x14ac:dyDescent="0.3">
      <c r="A116" s="81" t="s">
        <v>226</v>
      </c>
      <c r="B116" s="99" t="s">
        <v>228</v>
      </c>
      <c r="C116" s="38">
        <f>C117</f>
        <v>0</v>
      </c>
      <c r="D116" s="84"/>
      <c r="E116" s="85"/>
      <c r="F116" s="85"/>
      <c r="G116" s="85"/>
      <c r="H116" s="85"/>
      <c r="I116" s="85"/>
      <c r="J116" s="85"/>
      <c r="K116" s="85"/>
      <c r="L116" s="85"/>
      <c r="M116" s="85"/>
      <c r="N116" s="85"/>
      <c r="O116" s="85"/>
      <c r="P116" s="85"/>
      <c r="Q116" s="85"/>
      <c r="R116" s="85"/>
      <c r="S116" s="85"/>
      <c r="T116" s="85"/>
      <c r="U116" s="85"/>
      <c r="V116" s="85"/>
      <c r="W116" s="85"/>
      <c r="X116" s="85"/>
      <c r="Y116" s="85"/>
      <c r="Z116" s="85"/>
      <c r="AA116" s="85"/>
      <c r="AB116" s="85"/>
      <c r="AC116" s="85"/>
      <c r="AD116" s="85"/>
      <c r="AE116" s="85"/>
      <c r="AF116" s="85"/>
      <c r="AG116" s="85"/>
      <c r="AH116" s="85"/>
      <c r="AI116" s="85"/>
      <c r="AJ116" s="85"/>
      <c r="AK116" s="85"/>
      <c r="AL116" s="85"/>
      <c r="AM116" s="85"/>
      <c r="AN116" s="85"/>
      <c r="AO116" s="85"/>
      <c r="AP116" s="85"/>
      <c r="AQ116" s="85"/>
      <c r="AR116" s="85"/>
      <c r="AS116" s="85"/>
      <c r="AT116" s="85"/>
      <c r="AU116" s="85"/>
      <c r="AV116" s="85"/>
      <c r="AW116" s="85"/>
      <c r="AX116" s="85"/>
      <c r="AY116" s="85"/>
      <c r="AZ116" s="85"/>
      <c r="BA116" s="85"/>
      <c r="BB116" s="85"/>
      <c r="BC116" s="85"/>
      <c r="BD116" s="1"/>
      <c r="BE116" s="1"/>
    </row>
    <row r="117" spans="1:57" s="4" customFormat="1" ht="23.95" customHeight="1" x14ac:dyDescent="0.3">
      <c r="A117" s="81" t="s">
        <v>226</v>
      </c>
      <c r="B117" s="100" t="s">
        <v>229</v>
      </c>
      <c r="C117" s="102">
        <f>SUM(D116:BC116)</f>
        <v>0</v>
      </c>
      <c r="D117" s="32"/>
      <c r="E117" s="32"/>
      <c r="F117" s="32"/>
      <c r="G117" s="32">
        <v>10</v>
      </c>
      <c r="H117" s="32"/>
      <c r="I117" s="32"/>
      <c r="J117" s="32"/>
      <c r="K117" s="32"/>
      <c r="L117" s="32"/>
      <c r="M117" s="32"/>
      <c r="N117" s="32"/>
      <c r="O117" s="32"/>
      <c r="P117" s="32"/>
      <c r="Q117" s="32"/>
      <c r="R117" s="32">
        <v>3</v>
      </c>
      <c r="S117" s="32"/>
      <c r="T117" s="32"/>
      <c r="U117" s="32"/>
      <c r="V117" s="32"/>
      <c r="W117" s="32"/>
      <c r="X117" s="32">
        <v>4</v>
      </c>
      <c r="Y117" s="32"/>
      <c r="Z117" s="32"/>
      <c r="AA117" s="32"/>
      <c r="AB117" s="32"/>
      <c r="AC117" s="32"/>
      <c r="AD117" s="32"/>
      <c r="AE117" s="32"/>
      <c r="AF117" s="32"/>
      <c r="AG117" s="32"/>
      <c r="AH117" s="32"/>
      <c r="AI117" s="32"/>
      <c r="AJ117" s="32"/>
      <c r="AK117" s="32"/>
      <c r="AL117" s="32"/>
      <c r="AM117" s="32"/>
      <c r="AN117" s="32"/>
      <c r="AO117" s="32"/>
      <c r="AP117" s="32"/>
      <c r="AQ117" s="32"/>
      <c r="AR117" s="32">
        <v>1.5</v>
      </c>
      <c r="AS117" s="32"/>
      <c r="AT117" s="32"/>
      <c r="AU117" s="32"/>
      <c r="AV117" s="32"/>
      <c r="AW117" s="32"/>
      <c r="AX117" s="32"/>
      <c r="AY117" s="32"/>
      <c r="AZ117" s="32"/>
      <c r="BA117" s="32"/>
      <c r="BB117" s="32"/>
      <c r="BC117" s="32"/>
      <c r="BD117" s="1"/>
      <c r="BE117" s="1"/>
    </row>
    <row r="118" spans="1:57" s="4" customFormat="1" ht="23.95" customHeight="1" x14ac:dyDescent="0.3">
      <c r="A118" s="81" t="s">
        <v>226</v>
      </c>
      <c r="B118" s="99" t="s">
        <v>230</v>
      </c>
      <c r="C118" s="38">
        <f>C119+C120+C122+C123+C121</f>
        <v>24</v>
      </c>
      <c r="D118" s="90"/>
      <c r="E118" s="91"/>
      <c r="F118" s="91"/>
      <c r="G118" s="91"/>
      <c r="H118" s="91"/>
      <c r="I118" s="91"/>
      <c r="J118" s="91"/>
      <c r="K118" s="91"/>
      <c r="L118" s="91"/>
      <c r="M118" s="91"/>
      <c r="N118" s="91"/>
      <c r="O118" s="91"/>
      <c r="P118" s="91"/>
      <c r="Q118" s="91"/>
      <c r="R118" s="91"/>
      <c r="S118" s="91"/>
      <c r="T118" s="91"/>
      <c r="U118" s="91"/>
      <c r="V118" s="91"/>
      <c r="W118" s="91"/>
      <c r="X118" s="91"/>
      <c r="Y118" s="91"/>
      <c r="Z118" s="91"/>
      <c r="AA118" s="91"/>
      <c r="AB118" s="91"/>
      <c r="AC118" s="91"/>
      <c r="AD118" s="91"/>
      <c r="AE118" s="91"/>
      <c r="AF118" s="91"/>
      <c r="AG118" s="91"/>
      <c r="AH118" s="91"/>
      <c r="AI118" s="91"/>
      <c r="AJ118" s="91"/>
      <c r="AK118" s="91"/>
      <c r="AL118" s="91"/>
      <c r="AM118" s="91"/>
      <c r="AN118" s="91"/>
      <c r="AO118" s="91"/>
      <c r="AP118" s="91"/>
      <c r="AQ118" s="91"/>
      <c r="AR118" s="91"/>
      <c r="AS118" s="91"/>
      <c r="AT118" s="91"/>
      <c r="AU118" s="91"/>
      <c r="AV118" s="91"/>
      <c r="AW118" s="91"/>
      <c r="AX118" s="91"/>
      <c r="AY118" s="91"/>
      <c r="AZ118" s="91"/>
      <c r="BA118" s="91"/>
      <c r="BB118" s="91"/>
      <c r="BC118" s="91"/>
      <c r="BD118" s="1"/>
      <c r="BE118" s="1"/>
    </row>
    <row r="119" spans="1:57" s="4" customFormat="1" ht="23.95" customHeight="1" x14ac:dyDescent="0.3">
      <c r="A119" s="81" t="s">
        <v>226</v>
      </c>
      <c r="B119" s="100" t="s">
        <v>231</v>
      </c>
      <c r="C119" s="102">
        <f>SUM(D118:BC118)</f>
        <v>0</v>
      </c>
      <c r="D119" s="32"/>
      <c r="E119" s="32"/>
      <c r="F119" s="32"/>
      <c r="G119" s="32"/>
      <c r="H119" s="32"/>
      <c r="I119" s="32"/>
      <c r="J119" s="32"/>
      <c r="K119" s="32"/>
      <c r="L119" s="32"/>
      <c r="M119" s="32"/>
      <c r="N119" s="32"/>
      <c r="O119" s="32"/>
      <c r="P119" s="32"/>
      <c r="Q119" s="32"/>
      <c r="R119" s="32"/>
      <c r="S119" s="32"/>
      <c r="T119" s="32"/>
      <c r="U119" s="32"/>
      <c r="V119" s="32"/>
      <c r="W119" s="32"/>
      <c r="X119" s="32"/>
      <c r="Y119" s="32"/>
      <c r="Z119" s="32"/>
      <c r="AA119" s="32"/>
      <c r="AB119" s="32"/>
      <c r="AC119" s="32"/>
      <c r="AD119" s="32"/>
      <c r="AE119" s="32"/>
      <c r="AF119" s="32"/>
      <c r="AG119" s="32"/>
      <c r="AH119" s="32"/>
      <c r="AI119" s="32"/>
      <c r="AJ119" s="32"/>
      <c r="AK119" s="32"/>
      <c r="AL119" s="32"/>
      <c r="AM119" s="32"/>
      <c r="AN119" s="32"/>
      <c r="AO119" s="32"/>
      <c r="AP119" s="32"/>
      <c r="AQ119" s="32"/>
      <c r="AR119" s="32">
        <v>4</v>
      </c>
      <c r="AS119" s="32"/>
      <c r="AT119" s="32"/>
      <c r="AU119" s="32"/>
      <c r="AV119" s="32"/>
      <c r="AW119" s="32"/>
      <c r="AX119" s="32"/>
      <c r="AY119" s="32"/>
      <c r="AZ119" s="32">
        <v>3</v>
      </c>
      <c r="BA119" s="32"/>
      <c r="BB119" s="32"/>
      <c r="BC119" s="32"/>
      <c r="BD119" s="1"/>
      <c r="BE119" s="1"/>
    </row>
    <row r="120" spans="1:57" s="4" customFormat="1" ht="23.95" customHeight="1" x14ac:dyDescent="0.3">
      <c r="A120" s="81" t="s">
        <v>226</v>
      </c>
      <c r="B120" s="100" t="s">
        <v>232</v>
      </c>
      <c r="C120" s="102">
        <f>SUM(D119:BC119)</f>
        <v>7</v>
      </c>
      <c r="D120" s="32"/>
      <c r="E120" s="32"/>
      <c r="F120" s="32"/>
      <c r="G120" s="32">
        <v>1</v>
      </c>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c r="AQ120" s="32"/>
      <c r="AR120" s="32">
        <v>4</v>
      </c>
      <c r="AS120" s="32"/>
      <c r="AT120" s="32"/>
      <c r="AU120" s="32"/>
      <c r="AV120" s="32"/>
      <c r="AW120" s="32"/>
      <c r="AX120" s="32"/>
      <c r="AY120" s="32"/>
      <c r="AZ120" s="32"/>
      <c r="BA120" s="32"/>
      <c r="BB120" s="32"/>
      <c r="BC120" s="32"/>
      <c r="BD120" s="1"/>
      <c r="BE120" s="1"/>
    </row>
    <row r="121" spans="1:57" s="4" customFormat="1" ht="23.95" customHeight="1" x14ac:dyDescent="0.3">
      <c r="A121" s="81" t="s">
        <v>226</v>
      </c>
      <c r="B121" s="100" t="s">
        <v>233</v>
      </c>
      <c r="C121" s="102">
        <f>SUM(D120:BC120)</f>
        <v>5</v>
      </c>
      <c r="D121" s="32"/>
      <c r="E121" s="32"/>
      <c r="F121" s="32"/>
      <c r="G121" s="32"/>
      <c r="H121" s="32"/>
      <c r="I121" s="32"/>
      <c r="J121" s="32"/>
      <c r="K121" s="32"/>
      <c r="L121" s="32"/>
      <c r="M121" s="32"/>
      <c r="N121" s="32"/>
      <c r="O121" s="32"/>
      <c r="P121" s="32"/>
      <c r="Q121" s="32"/>
      <c r="R121" s="32"/>
      <c r="S121" s="32"/>
      <c r="T121" s="32"/>
      <c r="U121" s="32"/>
      <c r="V121" s="32"/>
      <c r="W121" s="32"/>
      <c r="X121" s="32"/>
      <c r="Y121" s="32"/>
      <c r="Z121" s="32"/>
      <c r="AA121" s="32"/>
      <c r="AB121" s="32"/>
      <c r="AC121" s="32"/>
      <c r="AD121" s="32"/>
      <c r="AE121" s="32"/>
      <c r="AF121" s="32"/>
      <c r="AG121" s="32"/>
      <c r="AH121" s="32"/>
      <c r="AI121" s="32"/>
      <c r="AJ121" s="32"/>
      <c r="AK121" s="32"/>
      <c r="AL121" s="32"/>
      <c r="AM121" s="32"/>
      <c r="AN121" s="32"/>
      <c r="AO121" s="32"/>
      <c r="AP121" s="32"/>
      <c r="AQ121" s="32"/>
      <c r="AR121" s="32">
        <v>4</v>
      </c>
      <c r="AS121" s="32"/>
      <c r="AT121" s="32"/>
      <c r="AU121" s="32"/>
      <c r="AV121" s="32"/>
      <c r="AW121" s="32"/>
      <c r="AX121" s="32"/>
      <c r="AY121" s="32"/>
      <c r="AZ121" s="32"/>
      <c r="BA121" s="32"/>
      <c r="BB121" s="32"/>
      <c r="BC121" s="32"/>
      <c r="BD121" s="1"/>
      <c r="BE121" s="1"/>
    </row>
    <row r="122" spans="1:57" s="4" customFormat="1" ht="23.95" customHeight="1" x14ac:dyDescent="0.3">
      <c r="A122" s="81" t="s">
        <v>226</v>
      </c>
      <c r="B122" s="100" t="s">
        <v>234</v>
      </c>
      <c r="C122" s="102">
        <f>SUM(D121:BC121)</f>
        <v>4</v>
      </c>
      <c r="D122" s="32"/>
      <c r="E122" s="32"/>
      <c r="F122" s="32"/>
      <c r="G122" s="32">
        <v>1</v>
      </c>
      <c r="H122" s="32"/>
      <c r="I122" s="32"/>
      <c r="J122" s="32"/>
      <c r="K122" s="32"/>
      <c r="L122" s="32">
        <v>2</v>
      </c>
      <c r="M122" s="32"/>
      <c r="N122" s="32"/>
      <c r="O122" s="32"/>
      <c r="P122" s="32"/>
      <c r="Q122" s="32"/>
      <c r="R122" s="32"/>
      <c r="S122" s="32"/>
      <c r="T122" s="32"/>
      <c r="U122" s="32"/>
      <c r="V122" s="32"/>
      <c r="W122" s="32"/>
      <c r="X122" s="32"/>
      <c r="Y122" s="32"/>
      <c r="Z122" s="32"/>
      <c r="AA122" s="32"/>
      <c r="AB122" s="32"/>
      <c r="AC122" s="32"/>
      <c r="AD122" s="32"/>
      <c r="AE122" s="32"/>
      <c r="AF122" s="32"/>
      <c r="AG122" s="32"/>
      <c r="AH122" s="32"/>
      <c r="AI122" s="32"/>
      <c r="AJ122" s="32"/>
      <c r="AK122" s="32">
        <v>1</v>
      </c>
      <c r="AL122" s="32"/>
      <c r="AM122" s="32"/>
      <c r="AN122" s="32"/>
      <c r="AO122" s="32"/>
      <c r="AP122" s="32"/>
      <c r="AQ122" s="32"/>
      <c r="AR122" s="32">
        <v>3</v>
      </c>
      <c r="AS122" s="32"/>
      <c r="AT122" s="32"/>
      <c r="AU122" s="32"/>
      <c r="AV122" s="32"/>
      <c r="AW122" s="32"/>
      <c r="AX122" s="32"/>
      <c r="AY122" s="32"/>
      <c r="AZ122" s="32">
        <v>1</v>
      </c>
      <c r="BA122" s="32"/>
      <c r="BB122" s="32"/>
      <c r="BC122" s="32"/>
      <c r="BD122" s="1"/>
      <c r="BE122" s="1"/>
    </row>
    <row r="123" spans="1:57" s="4" customFormat="1" ht="23.95" customHeight="1" x14ac:dyDescent="0.3">
      <c r="A123" s="81" t="s">
        <v>226</v>
      </c>
      <c r="B123" s="100" t="s">
        <v>235</v>
      </c>
      <c r="C123" s="102">
        <f>SUM(D122:BC122)</f>
        <v>8</v>
      </c>
      <c r="D123" s="8"/>
      <c r="E123" s="32"/>
      <c r="F123" s="32"/>
      <c r="G123" s="32">
        <v>0.5</v>
      </c>
      <c r="H123" s="32"/>
      <c r="I123" s="32"/>
      <c r="J123" s="32"/>
      <c r="K123" s="32"/>
      <c r="L123" s="32"/>
      <c r="M123" s="32">
        <v>1</v>
      </c>
      <c r="N123" s="32"/>
      <c r="O123" s="32"/>
      <c r="P123" s="32"/>
      <c r="Q123" s="32"/>
      <c r="R123" s="32"/>
      <c r="S123" s="32"/>
      <c r="T123" s="32"/>
      <c r="U123" s="32"/>
      <c r="V123" s="32"/>
      <c r="W123" s="32"/>
      <c r="X123" s="32"/>
      <c r="Y123" s="32"/>
      <c r="Z123" s="32"/>
      <c r="AA123" s="32"/>
      <c r="AB123" s="32"/>
      <c r="AC123" s="32"/>
      <c r="AD123" s="32"/>
      <c r="AE123" s="32"/>
      <c r="AF123" s="32"/>
      <c r="AG123" s="32"/>
      <c r="AH123" s="32"/>
      <c r="AI123" s="32"/>
      <c r="AJ123" s="32"/>
      <c r="AK123" s="32">
        <v>0.5</v>
      </c>
      <c r="AL123" s="32"/>
      <c r="AM123" s="32"/>
      <c r="AN123" s="32"/>
      <c r="AO123" s="32"/>
      <c r="AP123" s="32"/>
      <c r="AQ123" s="32"/>
      <c r="AR123" s="32">
        <v>2</v>
      </c>
      <c r="AS123" s="32"/>
      <c r="AT123" s="32"/>
      <c r="AU123" s="32"/>
      <c r="AV123" s="32"/>
      <c r="AW123" s="32"/>
      <c r="AX123" s="32"/>
      <c r="AY123" s="32"/>
      <c r="AZ123" s="32">
        <v>1</v>
      </c>
      <c r="BA123" s="32"/>
      <c r="BB123" s="32"/>
      <c r="BC123" s="32"/>
      <c r="BD123" s="1"/>
      <c r="BE123" s="1"/>
    </row>
    <row r="124" spans="1:57" s="4" customFormat="1" ht="23.95" customHeight="1" x14ac:dyDescent="0.3">
      <c r="A124" s="81" t="s">
        <v>226</v>
      </c>
      <c r="B124" s="99" t="s">
        <v>236</v>
      </c>
      <c r="C124" s="38">
        <f>C125+C126</f>
        <v>88</v>
      </c>
      <c r="D124" s="90"/>
      <c r="E124" s="91"/>
      <c r="F124" s="91"/>
      <c r="G124" s="91"/>
      <c r="H124" s="91"/>
      <c r="I124" s="91"/>
      <c r="J124" s="91"/>
      <c r="K124" s="91"/>
      <c r="L124" s="91"/>
      <c r="M124" s="91"/>
      <c r="N124" s="91"/>
      <c r="O124" s="91"/>
      <c r="P124" s="91"/>
      <c r="Q124" s="91"/>
      <c r="R124" s="91"/>
      <c r="S124" s="91"/>
      <c r="T124" s="91"/>
      <c r="U124" s="91"/>
      <c r="V124" s="91"/>
      <c r="W124" s="91"/>
      <c r="X124" s="91"/>
      <c r="Y124" s="91"/>
      <c r="Z124" s="91"/>
      <c r="AA124" s="91"/>
      <c r="AB124" s="91"/>
      <c r="AC124" s="91"/>
      <c r="AD124" s="91"/>
      <c r="AE124" s="91"/>
      <c r="AF124" s="91"/>
      <c r="AG124" s="91"/>
      <c r="AH124" s="91"/>
      <c r="AI124" s="91"/>
      <c r="AJ124" s="91"/>
      <c r="AK124" s="91"/>
      <c r="AL124" s="91"/>
      <c r="AM124" s="91"/>
      <c r="AN124" s="91"/>
      <c r="AO124" s="91"/>
      <c r="AP124" s="91"/>
      <c r="AQ124" s="91"/>
      <c r="AR124" s="91"/>
      <c r="AS124" s="91"/>
      <c r="AT124" s="91"/>
      <c r="AU124" s="91"/>
      <c r="AV124" s="91"/>
      <c r="AW124" s="91"/>
      <c r="AX124" s="91"/>
      <c r="AY124" s="91"/>
      <c r="AZ124" s="91"/>
      <c r="BA124" s="91"/>
      <c r="BB124" s="91"/>
      <c r="BC124" s="91"/>
      <c r="BD124" s="1"/>
      <c r="BE124" s="1"/>
    </row>
    <row r="125" spans="1:57" s="4" customFormat="1" ht="23.95" customHeight="1" x14ac:dyDescent="0.3">
      <c r="A125" s="81" t="s">
        <v>226</v>
      </c>
      <c r="B125" s="100" t="s">
        <v>237</v>
      </c>
      <c r="C125" s="102">
        <f>SUM(D124:BC124)</f>
        <v>0</v>
      </c>
      <c r="D125" s="8"/>
      <c r="E125" s="32"/>
      <c r="F125" s="32">
        <v>7</v>
      </c>
      <c r="G125" s="32">
        <v>21</v>
      </c>
      <c r="H125" s="32">
        <v>36</v>
      </c>
      <c r="I125" s="32"/>
      <c r="J125" s="32"/>
      <c r="K125" s="32"/>
      <c r="L125" s="32"/>
      <c r="M125" s="32"/>
      <c r="N125" s="32"/>
      <c r="O125" s="32"/>
      <c r="P125" s="32">
        <v>2</v>
      </c>
      <c r="Q125" s="32"/>
      <c r="R125" s="32"/>
      <c r="S125" s="32"/>
      <c r="T125" s="32"/>
      <c r="U125" s="32"/>
      <c r="V125" s="32"/>
      <c r="W125" s="32"/>
      <c r="X125" s="32"/>
      <c r="Y125" s="32"/>
      <c r="Z125" s="32"/>
      <c r="AA125" s="32"/>
      <c r="AB125" s="32"/>
      <c r="AC125" s="32"/>
      <c r="AD125" s="32">
        <v>7</v>
      </c>
      <c r="AE125" s="32"/>
      <c r="AF125" s="32"/>
      <c r="AG125" s="32"/>
      <c r="AH125" s="32"/>
      <c r="AI125" s="32"/>
      <c r="AJ125" s="32"/>
      <c r="AK125" s="32"/>
      <c r="AL125" s="32"/>
      <c r="AM125" s="32"/>
      <c r="AN125" s="32"/>
      <c r="AO125" s="32"/>
      <c r="AP125" s="32"/>
      <c r="AQ125" s="32"/>
      <c r="AR125" s="32"/>
      <c r="AS125" s="32"/>
      <c r="AT125" s="32"/>
      <c r="AU125" s="32"/>
      <c r="AV125" s="32"/>
      <c r="AW125" s="32"/>
      <c r="AX125" s="32"/>
      <c r="AY125" s="32"/>
      <c r="AZ125" s="32"/>
      <c r="BA125" s="32">
        <v>15</v>
      </c>
      <c r="BB125" s="32"/>
      <c r="BC125" s="32"/>
      <c r="BD125" s="1"/>
      <c r="BE125" s="1"/>
    </row>
    <row r="126" spans="1:57" s="4" customFormat="1" ht="23.95" customHeight="1" x14ac:dyDescent="0.3">
      <c r="A126" s="81" t="s">
        <v>226</v>
      </c>
      <c r="B126" s="100" t="s">
        <v>238</v>
      </c>
      <c r="C126" s="102">
        <f>SUM(D125:BC125)</f>
        <v>88</v>
      </c>
      <c r="D126" s="8"/>
      <c r="E126" s="32"/>
      <c r="F126" s="32">
        <v>6.2</v>
      </c>
      <c r="G126" s="32">
        <v>16</v>
      </c>
      <c r="H126" s="32"/>
      <c r="I126" s="32"/>
      <c r="J126" s="32"/>
      <c r="K126" s="32"/>
      <c r="L126" s="32"/>
      <c r="M126" s="32"/>
      <c r="N126" s="32"/>
      <c r="O126" s="32"/>
      <c r="P126" s="32">
        <v>10</v>
      </c>
      <c r="Q126" s="32"/>
      <c r="R126" s="32"/>
      <c r="S126" s="32"/>
      <c r="T126" s="32"/>
      <c r="U126" s="32"/>
      <c r="V126" s="32"/>
      <c r="W126" s="32"/>
      <c r="X126" s="32"/>
      <c r="Y126" s="32"/>
      <c r="Z126" s="32"/>
      <c r="AA126" s="32"/>
      <c r="AB126" s="32"/>
      <c r="AC126" s="32"/>
      <c r="AD126" s="32">
        <v>7</v>
      </c>
      <c r="AE126" s="32"/>
      <c r="AF126" s="32"/>
      <c r="AG126" s="32"/>
      <c r="AH126" s="32"/>
      <c r="AI126" s="32"/>
      <c r="AJ126" s="32"/>
      <c r="AK126" s="32"/>
      <c r="AL126" s="32"/>
      <c r="AM126" s="32"/>
      <c r="AN126" s="32"/>
      <c r="AO126" s="32"/>
      <c r="AP126" s="32"/>
      <c r="AQ126" s="32"/>
      <c r="AR126" s="32"/>
      <c r="AS126" s="32"/>
      <c r="AT126" s="32"/>
      <c r="AU126" s="32"/>
      <c r="AV126" s="32"/>
      <c r="AW126" s="32"/>
      <c r="AX126" s="32"/>
      <c r="AY126" s="32"/>
      <c r="AZ126" s="32"/>
      <c r="BA126" s="32">
        <v>10</v>
      </c>
      <c r="BB126" s="32"/>
      <c r="BC126" s="32"/>
      <c r="BD126" s="1"/>
      <c r="BE126" s="1"/>
    </row>
    <row r="127" spans="1:57" s="4" customFormat="1" ht="23.95" customHeight="1" x14ac:dyDescent="0.3">
      <c r="A127" s="81" t="s">
        <v>226</v>
      </c>
      <c r="B127" s="99" t="s">
        <v>239</v>
      </c>
      <c r="C127" s="38">
        <f>C128+C129+C130</f>
        <v>77</v>
      </c>
      <c r="D127" s="90"/>
      <c r="E127" s="91"/>
      <c r="F127" s="91"/>
      <c r="G127" s="91"/>
      <c r="H127" s="91"/>
      <c r="I127" s="91"/>
      <c r="J127" s="91"/>
      <c r="K127" s="91"/>
      <c r="L127" s="91"/>
      <c r="M127" s="91"/>
      <c r="N127" s="91"/>
      <c r="O127" s="91"/>
      <c r="P127" s="91"/>
      <c r="Q127" s="91"/>
      <c r="R127" s="91"/>
      <c r="S127" s="91"/>
      <c r="T127" s="91"/>
      <c r="U127" s="91"/>
      <c r="V127" s="91"/>
      <c r="W127" s="91"/>
      <c r="X127" s="91"/>
      <c r="Y127" s="91"/>
      <c r="Z127" s="91"/>
      <c r="AA127" s="91"/>
      <c r="AB127" s="91"/>
      <c r="AC127" s="91"/>
      <c r="AD127" s="91"/>
      <c r="AE127" s="91"/>
      <c r="AF127" s="91"/>
      <c r="AG127" s="91"/>
      <c r="AH127" s="91"/>
      <c r="AI127" s="91"/>
      <c r="AJ127" s="91"/>
      <c r="AK127" s="91"/>
      <c r="AL127" s="91"/>
      <c r="AM127" s="91"/>
      <c r="AN127" s="91"/>
      <c r="AO127" s="91"/>
      <c r="AP127" s="91"/>
      <c r="AQ127" s="91"/>
      <c r="AR127" s="91"/>
      <c r="AS127" s="91"/>
      <c r="AT127" s="91"/>
      <c r="AU127" s="91"/>
      <c r="AV127" s="91"/>
      <c r="AW127" s="91"/>
      <c r="AX127" s="91"/>
      <c r="AY127" s="91"/>
      <c r="AZ127" s="91"/>
      <c r="BA127" s="91"/>
      <c r="BB127" s="91"/>
      <c r="BC127" s="91"/>
      <c r="BD127" s="1"/>
      <c r="BE127" s="1"/>
    </row>
    <row r="128" spans="1:57" s="4" customFormat="1" ht="23.95" customHeight="1" x14ac:dyDescent="0.3">
      <c r="A128" s="81" t="s">
        <v>226</v>
      </c>
      <c r="B128" s="100" t="s">
        <v>240</v>
      </c>
      <c r="C128" s="102">
        <f>SUM(D127:BC127)</f>
        <v>0</v>
      </c>
      <c r="D128" s="8"/>
      <c r="E128" s="32"/>
      <c r="F128" s="32"/>
      <c r="G128" s="32"/>
      <c r="H128" s="32"/>
      <c r="I128" s="32"/>
      <c r="J128" s="32"/>
      <c r="K128" s="32"/>
      <c r="L128" s="32"/>
      <c r="M128" s="32"/>
      <c r="N128" s="32"/>
      <c r="O128" s="32"/>
      <c r="P128" s="32"/>
      <c r="Q128" s="32"/>
      <c r="R128" s="32"/>
      <c r="S128" s="32"/>
      <c r="T128" s="32"/>
      <c r="U128" s="32"/>
      <c r="V128" s="32"/>
      <c r="W128" s="32"/>
      <c r="X128" s="32">
        <v>2</v>
      </c>
      <c r="Y128" s="32"/>
      <c r="Z128" s="32"/>
      <c r="AA128" s="32"/>
      <c r="AB128" s="32"/>
      <c r="AC128" s="32"/>
      <c r="AD128" s="32"/>
      <c r="AE128" s="32"/>
      <c r="AF128" s="32"/>
      <c r="AG128" s="32"/>
      <c r="AH128" s="32">
        <v>20</v>
      </c>
      <c r="AI128" s="32"/>
      <c r="AJ128" s="32"/>
      <c r="AK128" s="32"/>
      <c r="AL128" s="32"/>
      <c r="AM128" s="32"/>
      <c r="AN128" s="32"/>
      <c r="AO128" s="32"/>
      <c r="AP128" s="32"/>
      <c r="AQ128" s="32"/>
      <c r="AR128" s="32"/>
      <c r="AS128" s="32"/>
      <c r="AT128" s="32"/>
      <c r="AU128" s="32"/>
      <c r="AV128" s="32"/>
      <c r="AW128" s="32"/>
      <c r="AX128" s="32"/>
      <c r="AY128" s="32"/>
      <c r="AZ128" s="32">
        <v>5</v>
      </c>
      <c r="BA128" s="32"/>
      <c r="BB128" s="32"/>
      <c r="BC128" s="32"/>
      <c r="BD128" s="1"/>
      <c r="BE128" s="1"/>
    </row>
    <row r="129" spans="1:57" s="4" customFormat="1" ht="23.95" customHeight="1" x14ac:dyDescent="0.3">
      <c r="A129" s="81" t="s">
        <v>226</v>
      </c>
      <c r="B129" s="100" t="s">
        <v>241</v>
      </c>
      <c r="C129" s="102">
        <f>SUM(D128:BC128)</f>
        <v>27</v>
      </c>
      <c r="D129" s="8"/>
      <c r="E129" s="32"/>
      <c r="F129" s="32"/>
      <c r="G129" s="32"/>
      <c r="H129" s="32"/>
      <c r="I129" s="32"/>
      <c r="J129" s="32"/>
      <c r="K129" s="32"/>
      <c r="L129" s="32"/>
      <c r="M129" s="32"/>
      <c r="N129" s="32"/>
      <c r="O129" s="32"/>
      <c r="P129" s="32"/>
      <c r="Q129" s="32"/>
      <c r="R129" s="32"/>
      <c r="S129" s="32"/>
      <c r="T129" s="32"/>
      <c r="U129" s="32"/>
      <c r="V129" s="32"/>
      <c r="W129" s="32"/>
      <c r="X129" s="32">
        <v>24</v>
      </c>
      <c r="Y129" s="32"/>
      <c r="Z129" s="32"/>
      <c r="AA129" s="32"/>
      <c r="AB129" s="32"/>
      <c r="AC129" s="32"/>
      <c r="AD129" s="32">
        <v>4</v>
      </c>
      <c r="AE129" s="32"/>
      <c r="AF129" s="32"/>
      <c r="AG129" s="32"/>
      <c r="AH129" s="32">
        <v>10</v>
      </c>
      <c r="AI129" s="32"/>
      <c r="AJ129" s="32"/>
      <c r="AK129" s="32"/>
      <c r="AL129" s="32"/>
      <c r="AM129" s="32"/>
      <c r="AN129" s="32"/>
      <c r="AO129" s="32">
        <v>4</v>
      </c>
      <c r="AP129" s="32"/>
      <c r="AQ129" s="32"/>
      <c r="AR129" s="32"/>
      <c r="AS129" s="32"/>
      <c r="AT129" s="32"/>
      <c r="AU129" s="32"/>
      <c r="AV129" s="32"/>
      <c r="AW129" s="32"/>
      <c r="AX129" s="32"/>
      <c r="AY129" s="32"/>
      <c r="AZ129" s="32">
        <v>8</v>
      </c>
      <c r="BA129" s="32"/>
      <c r="BB129" s="32"/>
      <c r="BC129" s="32"/>
      <c r="BD129" s="1"/>
      <c r="BE129" s="1"/>
    </row>
    <row r="130" spans="1:57" s="4" customFormat="1" ht="23.95" customHeight="1" x14ac:dyDescent="0.3">
      <c r="A130" s="81" t="s">
        <v>226</v>
      </c>
      <c r="B130" s="100" t="s">
        <v>242</v>
      </c>
      <c r="C130" s="102">
        <f>SUM(D129:BC129)</f>
        <v>50</v>
      </c>
      <c r="D130" s="8">
        <v>5</v>
      </c>
      <c r="E130" s="32"/>
      <c r="F130" s="32"/>
      <c r="G130" s="32">
        <v>16</v>
      </c>
      <c r="H130" s="32"/>
      <c r="I130" s="32"/>
      <c r="J130" s="32"/>
      <c r="K130" s="32"/>
      <c r="L130" s="32"/>
      <c r="M130" s="32"/>
      <c r="N130" s="32"/>
      <c r="O130" s="32"/>
      <c r="P130" s="32"/>
      <c r="Q130" s="32"/>
      <c r="R130" s="32"/>
      <c r="S130" s="32"/>
      <c r="T130" s="32"/>
      <c r="U130" s="32"/>
      <c r="V130" s="32"/>
      <c r="W130" s="32"/>
      <c r="X130" s="32"/>
      <c r="Y130" s="32"/>
      <c r="Z130" s="32"/>
      <c r="AA130" s="32"/>
      <c r="AB130" s="32"/>
      <c r="AC130" s="32"/>
      <c r="AD130" s="32"/>
      <c r="AE130" s="32"/>
      <c r="AF130" s="32"/>
      <c r="AG130" s="32"/>
      <c r="AH130" s="32"/>
      <c r="AI130" s="32"/>
      <c r="AJ130" s="32"/>
      <c r="AK130" s="32"/>
      <c r="AL130" s="32"/>
      <c r="AM130" s="32"/>
      <c r="AN130" s="32"/>
      <c r="AO130" s="32"/>
      <c r="AP130" s="32"/>
      <c r="AQ130" s="32"/>
      <c r="AR130" s="32"/>
      <c r="AS130" s="32"/>
      <c r="AT130" s="32"/>
      <c r="AU130" s="32"/>
      <c r="AV130" s="32"/>
      <c r="AW130" s="32"/>
      <c r="AX130" s="32"/>
      <c r="AY130" s="32"/>
      <c r="AZ130" s="32"/>
      <c r="BA130" s="32"/>
      <c r="BB130" s="32"/>
      <c r="BC130" s="32"/>
      <c r="BD130" s="1"/>
      <c r="BE130" s="1"/>
    </row>
    <row r="131" spans="1:57" s="4" customFormat="1" ht="23.95" customHeight="1" x14ac:dyDescent="0.3">
      <c r="A131" s="81" t="s">
        <v>226</v>
      </c>
      <c r="B131" s="99" t="s">
        <v>243</v>
      </c>
      <c r="C131" s="38">
        <f>C132+C133+C138+C134+C135+C136+C137</f>
        <v>247</v>
      </c>
      <c r="D131" s="90"/>
      <c r="E131" s="91"/>
      <c r="F131" s="91"/>
      <c r="G131" s="91"/>
      <c r="H131" s="91"/>
      <c r="I131" s="91"/>
      <c r="J131" s="91"/>
      <c r="K131" s="91"/>
      <c r="L131" s="91"/>
      <c r="M131" s="91"/>
      <c r="N131" s="91"/>
      <c r="O131" s="91"/>
      <c r="P131" s="91"/>
      <c r="Q131" s="91"/>
      <c r="R131" s="91"/>
      <c r="S131" s="91"/>
      <c r="T131" s="91"/>
      <c r="U131" s="91"/>
      <c r="V131" s="91"/>
      <c r="W131" s="91"/>
      <c r="X131" s="91"/>
      <c r="Y131" s="91"/>
      <c r="Z131" s="91"/>
      <c r="AA131" s="91"/>
      <c r="AB131" s="91"/>
      <c r="AC131" s="91"/>
      <c r="AD131" s="91"/>
      <c r="AE131" s="91"/>
      <c r="AF131" s="91"/>
      <c r="AG131" s="91"/>
      <c r="AH131" s="91"/>
      <c r="AI131" s="91"/>
      <c r="AJ131" s="91"/>
      <c r="AK131" s="91"/>
      <c r="AL131" s="91"/>
      <c r="AM131" s="91"/>
      <c r="AN131" s="91"/>
      <c r="AO131" s="91"/>
      <c r="AP131" s="91"/>
      <c r="AQ131" s="91"/>
      <c r="AR131" s="91"/>
      <c r="AS131" s="91"/>
      <c r="AT131" s="91"/>
      <c r="AU131" s="91"/>
      <c r="AV131" s="91"/>
      <c r="AW131" s="91"/>
      <c r="AX131" s="91"/>
      <c r="AY131" s="91"/>
      <c r="AZ131" s="91"/>
      <c r="BA131" s="91"/>
      <c r="BB131" s="91"/>
      <c r="BC131" s="91"/>
      <c r="BD131" s="1"/>
      <c r="BE131" s="1"/>
    </row>
    <row r="132" spans="1:57" s="4" customFormat="1" ht="23.95" customHeight="1" x14ac:dyDescent="0.3">
      <c r="A132" s="81" t="s">
        <v>226</v>
      </c>
      <c r="B132" s="100" t="s">
        <v>244</v>
      </c>
      <c r="C132" s="102">
        <f t="shared" ref="C132:C138" si="45">SUM(D131:BC131)</f>
        <v>0</v>
      </c>
      <c r="D132" s="32"/>
      <c r="E132" s="32"/>
      <c r="F132" s="32"/>
      <c r="G132" s="32"/>
      <c r="H132" s="32">
        <v>0</v>
      </c>
      <c r="I132" s="32"/>
      <c r="J132" s="32"/>
      <c r="K132" s="32"/>
      <c r="L132" s="32"/>
      <c r="M132" s="32"/>
      <c r="N132" s="32"/>
      <c r="O132" s="32"/>
      <c r="P132" s="32"/>
      <c r="Q132" s="32"/>
      <c r="R132" s="32"/>
      <c r="S132" s="32"/>
      <c r="T132" s="32"/>
      <c r="U132" s="32"/>
      <c r="V132" s="32"/>
      <c r="W132" s="32"/>
      <c r="X132" s="32"/>
      <c r="Y132" s="32"/>
      <c r="Z132" s="32"/>
      <c r="AA132" s="32"/>
      <c r="AB132" s="32"/>
      <c r="AC132" s="32"/>
      <c r="AD132" s="32"/>
      <c r="AE132" s="32"/>
      <c r="AF132" s="32"/>
      <c r="AG132" s="32"/>
      <c r="AH132" s="32"/>
      <c r="AI132" s="32"/>
      <c r="AJ132" s="32"/>
      <c r="AK132" s="32"/>
      <c r="AL132" s="32"/>
      <c r="AM132" s="32"/>
      <c r="AN132" s="32"/>
      <c r="AO132" s="32"/>
      <c r="AP132" s="32">
        <v>25</v>
      </c>
      <c r="AQ132" s="32"/>
      <c r="AR132" s="32"/>
      <c r="AS132" s="32"/>
      <c r="AT132" s="32"/>
      <c r="AU132" s="32"/>
      <c r="AV132" s="32"/>
      <c r="AW132" s="32"/>
      <c r="AX132" s="32"/>
      <c r="AY132" s="32">
        <v>24</v>
      </c>
      <c r="AZ132" s="32"/>
      <c r="BA132" s="32"/>
      <c r="BB132" s="32"/>
      <c r="BC132" s="32"/>
      <c r="BD132" s="1"/>
      <c r="BE132" s="1"/>
    </row>
    <row r="133" spans="1:57" s="4" customFormat="1" ht="23.95" customHeight="1" x14ac:dyDescent="0.3">
      <c r="A133" s="81" t="s">
        <v>226</v>
      </c>
      <c r="B133" s="100" t="s">
        <v>245</v>
      </c>
      <c r="C133" s="102">
        <f t="shared" si="45"/>
        <v>49</v>
      </c>
      <c r="D133" s="32"/>
      <c r="E133" s="32"/>
      <c r="F133" s="32"/>
      <c r="G133" s="32"/>
      <c r="H133" s="32"/>
      <c r="I133" s="32"/>
      <c r="J133" s="32"/>
      <c r="K133" s="32"/>
      <c r="L133" s="32"/>
      <c r="M133" s="32"/>
      <c r="N133" s="32"/>
      <c r="O133" s="32"/>
      <c r="P133" s="32"/>
      <c r="Q133" s="32"/>
      <c r="R133" s="32"/>
      <c r="S133" s="32"/>
      <c r="T133" s="32"/>
      <c r="U133" s="32">
        <v>6</v>
      </c>
      <c r="V133" s="32"/>
      <c r="W133" s="32"/>
      <c r="X133" s="32"/>
      <c r="Y133" s="32"/>
      <c r="Z133" s="32"/>
      <c r="AA133" s="32"/>
      <c r="AB133" s="32"/>
      <c r="AC133" s="32"/>
      <c r="AD133" s="32"/>
      <c r="AE133" s="32"/>
      <c r="AF133" s="32"/>
      <c r="AG133" s="32"/>
      <c r="AH133" s="32"/>
      <c r="AI133" s="32"/>
      <c r="AJ133" s="32"/>
      <c r="AK133" s="32"/>
      <c r="AL133" s="32"/>
      <c r="AM133" s="32"/>
      <c r="AN133" s="32"/>
      <c r="AO133" s="32"/>
      <c r="AP133" s="32"/>
      <c r="AQ133" s="32"/>
      <c r="AR133" s="32"/>
      <c r="AS133" s="32"/>
      <c r="AT133" s="32"/>
      <c r="AU133" s="32"/>
      <c r="AV133" s="32"/>
      <c r="AW133" s="32"/>
      <c r="AX133" s="32"/>
      <c r="AY133" s="32">
        <v>24</v>
      </c>
      <c r="AZ133" s="32"/>
      <c r="BA133" s="32"/>
      <c r="BB133" s="32"/>
      <c r="BC133" s="32"/>
      <c r="BD133" s="1"/>
      <c r="BE133" s="1"/>
    </row>
    <row r="134" spans="1:57" s="4" customFormat="1" ht="23.95" customHeight="1" x14ac:dyDescent="0.3">
      <c r="A134" s="81" t="s">
        <v>226</v>
      </c>
      <c r="B134" s="100" t="s">
        <v>246</v>
      </c>
      <c r="C134" s="102">
        <f t="shared" si="45"/>
        <v>30</v>
      </c>
      <c r="D134" s="32"/>
      <c r="E134" s="32"/>
      <c r="F134" s="32"/>
      <c r="G134" s="32"/>
      <c r="H134" s="32">
        <v>36</v>
      </c>
      <c r="I134" s="32"/>
      <c r="J134" s="32"/>
      <c r="K134" s="32"/>
      <c r="L134" s="32"/>
      <c r="M134" s="32"/>
      <c r="N134" s="32"/>
      <c r="O134" s="32"/>
      <c r="P134" s="32"/>
      <c r="Q134" s="32"/>
      <c r="R134" s="32"/>
      <c r="S134" s="32"/>
      <c r="T134" s="32"/>
      <c r="U134" s="32"/>
      <c r="V134" s="32"/>
      <c r="W134" s="32"/>
      <c r="X134" s="32"/>
      <c r="Y134" s="32"/>
      <c r="Z134" s="32"/>
      <c r="AA134" s="32"/>
      <c r="AB134" s="32"/>
      <c r="AC134" s="32"/>
      <c r="AD134" s="32"/>
      <c r="AE134" s="32">
        <v>0</v>
      </c>
      <c r="AF134" s="32"/>
      <c r="AG134" s="32"/>
      <c r="AH134" s="32"/>
      <c r="AI134" s="32"/>
      <c r="AJ134" s="32"/>
      <c r="AK134" s="32">
        <v>18</v>
      </c>
      <c r="AL134" s="32"/>
      <c r="AM134" s="32"/>
      <c r="AN134" s="32"/>
      <c r="AO134" s="32"/>
      <c r="AP134" s="32"/>
      <c r="AQ134" s="32"/>
      <c r="AR134" s="32"/>
      <c r="AS134" s="32"/>
      <c r="AT134" s="32"/>
      <c r="AU134" s="32"/>
      <c r="AV134" s="32"/>
      <c r="AW134" s="32"/>
      <c r="AX134" s="32"/>
      <c r="AY134" s="32">
        <v>22</v>
      </c>
      <c r="AZ134" s="32"/>
      <c r="BA134" s="32"/>
      <c r="BB134" s="32"/>
      <c r="BC134" s="32"/>
      <c r="BD134" s="1"/>
      <c r="BE134" s="1"/>
    </row>
    <row r="135" spans="1:57" s="4" customFormat="1" ht="23.95" customHeight="1" x14ac:dyDescent="0.3">
      <c r="A135" s="81" t="s">
        <v>226</v>
      </c>
      <c r="B135" s="100" t="s">
        <v>247</v>
      </c>
      <c r="C135" s="102">
        <f t="shared" si="45"/>
        <v>76</v>
      </c>
      <c r="D135" s="32"/>
      <c r="E135" s="32"/>
      <c r="F135" s="32"/>
      <c r="G135" s="32">
        <v>15</v>
      </c>
      <c r="H135" s="32"/>
      <c r="I135" s="32"/>
      <c r="J135" s="32"/>
      <c r="K135" s="32"/>
      <c r="L135" s="32"/>
      <c r="M135" s="32"/>
      <c r="N135" s="32"/>
      <c r="O135" s="32"/>
      <c r="P135" s="32"/>
      <c r="Q135" s="32"/>
      <c r="R135" s="32"/>
      <c r="S135" s="32"/>
      <c r="T135" s="32"/>
      <c r="U135" s="32"/>
      <c r="V135" s="32"/>
      <c r="W135" s="32"/>
      <c r="X135" s="32"/>
      <c r="Y135" s="32"/>
      <c r="Z135" s="32"/>
      <c r="AA135" s="32"/>
      <c r="AB135" s="32"/>
      <c r="AC135" s="32"/>
      <c r="AD135" s="32"/>
      <c r="AE135" s="32">
        <v>22</v>
      </c>
      <c r="AF135" s="32"/>
      <c r="AG135" s="32"/>
      <c r="AH135" s="32"/>
      <c r="AI135" s="32"/>
      <c r="AJ135" s="32"/>
      <c r="AK135" s="32"/>
      <c r="AL135" s="32"/>
      <c r="AM135" s="32"/>
      <c r="AN135" s="32"/>
      <c r="AO135" s="32"/>
      <c r="AP135" s="32"/>
      <c r="AQ135" s="32"/>
      <c r="AR135" s="32"/>
      <c r="AS135" s="32"/>
      <c r="AT135" s="32"/>
      <c r="AU135" s="32"/>
      <c r="AV135" s="32"/>
      <c r="AW135" s="32"/>
      <c r="AX135" s="32"/>
      <c r="AY135" s="32">
        <v>9</v>
      </c>
      <c r="AZ135" s="32"/>
      <c r="BA135" s="32"/>
      <c r="BB135" s="32"/>
      <c r="BC135" s="32"/>
      <c r="BD135" s="1"/>
      <c r="BE135" s="1"/>
    </row>
    <row r="136" spans="1:57" s="4" customFormat="1" ht="23.95" customHeight="1" x14ac:dyDescent="0.3">
      <c r="A136" s="81" t="s">
        <v>226</v>
      </c>
      <c r="B136" s="100" t="s">
        <v>248</v>
      </c>
      <c r="C136" s="102">
        <f t="shared" si="45"/>
        <v>46</v>
      </c>
      <c r="D136" s="32"/>
      <c r="E136" s="32"/>
      <c r="F136" s="32"/>
      <c r="G136" s="32"/>
      <c r="H136" s="32">
        <v>0</v>
      </c>
      <c r="I136" s="32">
        <v>0</v>
      </c>
      <c r="J136" s="32"/>
      <c r="K136" s="32"/>
      <c r="L136" s="32"/>
      <c r="M136" s="32"/>
      <c r="N136" s="32"/>
      <c r="O136" s="32"/>
      <c r="P136" s="32"/>
      <c r="Q136" s="32"/>
      <c r="R136" s="32"/>
      <c r="S136" s="32"/>
      <c r="T136" s="32"/>
      <c r="U136" s="32"/>
      <c r="V136" s="32"/>
      <c r="W136" s="32"/>
      <c r="X136" s="32"/>
      <c r="Y136" s="32"/>
      <c r="Z136" s="32"/>
      <c r="AA136" s="32"/>
      <c r="AB136" s="32"/>
      <c r="AC136" s="32"/>
      <c r="AD136" s="32"/>
      <c r="AE136" s="32"/>
      <c r="AF136" s="32"/>
      <c r="AG136" s="32"/>
      <c r="AH136" s="32"/>
      <c r="AI136" s="32"/>
      <c r="AJ136" s="32"/>
      <c r="AK136" s="32">
        <v>9</v>
      </c>
      <c r="AL136" s="32"/>
      <c r="AM136" s="32"/>
      <c r="AN136" s="32">
        <v>16</v>
      </c>
      <c r="AO136" s="32">
        <v>4</v>
      </c>
      <c r="AP136" s="32"/>
      <c r="AQ136" s="32"/>
      <c r="AR136" s="32"/>
      <c r="AS136" s="32"/>
      <c r="AT136" s="32"/>
      <c r="AU136" s="32"/>
      <c r="AV136" s="32"/>
      <c r="AW136" s="32"/>
      <c r="AX136" s="32"/>
      <c r="AY136" s="32"/>
      <c r="AZ136" s="32"/>
      <c r="BA136" s="32"/>
      <c r="BB136" s="32"/>
      <c r="BC136" s="32"/>
      <c r="BD136" s="1"/>
      <c r="BE136" s="1"/>
    </row>
    <row r="137" spans="1:57" s="4" customFormat="1" ht="23.95" customHeight="1" x14ac:dyDescent="0.3">
      <c r="A137" s="81" t="s">
        <v>226</v>
      </c>
      <c r="B137" s="100" t="s">
        <v>249</v>
      </c>
      <c r="C137" s="102">
        <f t="shared" si="45"/>
        <v>29</v>
      </c>
      <c r="D137" s="32"/>
      <c r="E137" s="32"/>
      <c r="F137" s="32"/>
      <c r="G137" s="32"/>
      <c r="H137" s="32">
        <v>0</v>
      </c>
      <c r="I137" s="32"/>
      <c r="J137" s="32"/>
      <c r="K137" s="32"/>
      <c r="L137" s="32"/>
      <c r="M137" s="32"/>
      <c r="N137" s="32"/>
      <c r="O137" s="32"/>
      <c r="P137" s="32"/>
      <c r="Q137" s="32"/>
      <c r="R137" s="32">
        <v>6</v>
      </c>
      <c r="S137" s="32"/>
      <c r="T137" s="32"/>
      <c r="U137" s="32"/>
      <c r="V137" s="32"/>
      <c r="W137" s="32"/>
      <c r="X137" s="32"/>
      <c r="Y137" s="32"/>
      <c r="Z137" s="32"/>
      <c r="AA137" s="32"/>
      <c r="AB137" s="32"/>
      <c r="AC137" s="32"/>
      <c r="AD137" s="32"/>
      <c r="AE137" s="32"/>
      <c r="AF137" s="32"/>
      <c r="AG137" s="32"/>
      <c r="AH137" s="32"/>
      <c r="AI137" s="32"/>
      <c r="AJ137" s="32"/>
      <c r="AK137" s="32">
        <v>11</v>
      </c>
      <c r="AL137" s="32"/>
      <c r="AM137" s="32"/>
      <c r="AN137" s="32"/>
      <c r="AO137" s="32"/>
      <c r="AP137" s="32"/>
      <c r="AQ137" s="32"/>
      <c r="AR137" s="32"/>
      <c r="AS137" s="32"/>
      <c r="AT137" s="32"/>
      <c r="AU137" s="32"/>
      <c r="AV137" s="32"/>
      <c r="AW137" s="32"/>
      <c r="AX137" s="32"/>
      <c r="AY137" s="32"/>
      <c r="AZ137" s="32"/>
      <c r="BA137" s="32"/>
      <c r="BB137" s="32"/>
      <c r="BC137" s="32"/>
      <c r="BD137" s="1"/>
      <c r="BE137" s="1"/>
    </row>
    <row r="138" spans="1:57" s="4" customFormat="1" ht="23.95" customHeight="1" x14ac:dyDescent="0.3">
      <c r="A138" s="81" t="s">
        <v>226</v>
      </c>
      <c r="B138" s="100" t="s">
        <v>250</v>
      </c>
      <c r="C138" s="102">
        <f t="shared" si="45"/>
        <v>17</v>
      </c>
      <c r="D138" s="32"/>
      <c r="E138" s="32"/>
      <c r="F138" s="32"/>
      <c r="G138" s="32"/>
      <c r="H138" s="32"/>
      <c r="I138" s="32">
        <v>14</v>
      </c>
      <c r="J138" s="32"/>
      <c r="K138" s="32"/>
      <c r="L138" s="32"/>
      <c r="M138" s="32"/>
      <c r="N138" s="32"/>
      <c r="O138" s="32"/>
      <c r="P138" s="32"/>
      <c r="Q138" s="32"/>
      <c r="R138" s="32">
        <v>42</v>
      </c>
      <c r="S138" s="32"/>
      <c r="T138" s="32"/>
      <c r="U138" s="32"/>
      <c r="V138" s="32">
        <v>12</v>
      </c>
      <c r="W138" s="32"/>
      <c r="X138" s="32"/>
      <c r="Y138" s="32"/>
      <c r="Z138" s="32"/>
      <c r="AA138" s="32"/>
      <c r="AB138" s="32"/>
      <c r="AC138" s="32"/>
      <c r="AD138" s="32"/>
      <c r="AE138" s="32"/>
      <c r="AF138" s="32"/>
      <c r="AG138" s="32"/>
      <c r="AH138" s="32"/>
      <c r="AI138" s="32"/>
      <c r="AJ138" s="32"/>
      <c r="AK138" s="32"/>
      <c r="AL138" s="32"/>
      <c r="AM138" s="32"/>
      <c r="AN138" s="32"/>
      <c r="AO138" s="32"/>
      <c r="AP138" s="32"/>
      <c r="AQ138" s="32"/>
      <c r="AR138" s="32"/>
      <c r="AS138" s="32"/>
      <c r="AT138" s="32"/>
      <c r="AU138" s="32"/>
      <c r="AV138" s="32"/>
      <c r="AW138" s="32"/>
      <c r="AX138" s="32"/>
      <c r="AY138" s="32"/>
      <c r="AZ138" s="32"/>
      <c r="BA138" s="32"/>
      <c r="BB138" s="32"/>
      <c r="BC138" s="32"/>
      <c r="BD138" s="1"/>
      <c r="BE138" s="1"/>
    </row>
    <row r="139" spans="1:57" s="4" customFormat="1" ht="23.95" customHeight="1" x14ac:dyDescent="0.3">
      <c r="A139" s="81" t="s">
        <v>226</v>
      </c>
      <c r="B139" s="99" t="s">
        <v>251</v>
      </c>
      <c r="C139" s="38">
        <f>C140+C141+C144+C142+C143</f>
        <v>6.5</v>
      </c>
      <c r="D139" s="90"/>
      <c r="E139" s="91"/>
      <c r="F139" s="91"/>
      <c r="G139" s="91"/>
      <c r="H139" s="91"/>
      <c r="I139" s="91"/>
      <c r="J139" s="91"/>
      <c r="K139" s="91"/>
      <c r="L139" s="91"/>
      <c r="M139" s="91"/>
      <c r="N139" s="91"/>
      <c r="O139" s="91"/>
      <c r="P139" s="91"/>
      <c r="Q139" s="91"/>
      <c r="R139" s="91"/>
      <c r="S139" s="91"/>
      <c r="T139" s="91"/>
      <c r="U139" s="91"/>
      <c r="V139" s="91"/>
      <c r="W139" s="91"/>
      <c r="X139" s="91"/>
      <c r="Y139" s="91"/>
      <c r="Z139" s="91"/>
      <c r="AA139" s="91"/>
      <c r="AB139" s="91"/>
      <c r="AC139" s="91"/>
      <c r="AD139" s="91"/>
      <c r="AE139" s="91"/>
      <c r="AF139" s="91"/>
      <c r="AG139" s="91"/>
      <c r="AH139" s="91"/>
      <c r="AI139" s="91"/>
      <c r="AJ139" s="91"/>
      <c r="AK139" s="91"/>
      <c r="AL139" s="91"/>
      <c r="AM139" s="91"/>
      <c r="AN139" s="91"/>
      <c r="AO139" s="91"/>
      <c r="AP139" s="91"/>
      <c r="AQ139" s="91"/>
      <c r="AR139" s="91"/>
      <c r="AS139" s="91"/>
      <c r="AT139" s="91"/>
      <c r="AU139" s="91"/>
      <c r="AV139" s="91"/>
      <c r="AW139" s="91"/>
      <c r="AX139" s="91"/>
      <c r="AY139" s="91"/>
      <c r="AZ139" s="91"/>
      <c r="BA139" s="91"/>
      <c r="BB139" s="91"/>
      <c r="BC139" s="91"/>
      <c r="BD139" s="1"/>
      <c r="BE139" s="1"/>
    </row>
    <row r="140" spans="1:57" s="4" customFormat="1" ht="23.95" customHeight="1" x14ac:dyDescent="0.3">
      <c r="A140" s="81" t="s">
        <v>226</v>
      </c>
      <c r="B140" s="100" t="s">
        <v>252</v>
      </c>
      <c r="C140" s="102">
        <f>SUM(D139:BC139)</f>
        <v>0</v>
      </c>
      <c r="D140" s="8"/>
      <c r="E140" s="32"/>
      <c r="F140" s="32"/>
      <c r="G140" s="32">
        <v>5</v>
      </c>
      <c r="H140" s="32"/>
      <c r="I140" s="32"/>
      <c r="J140" s="32"/>
      <c r="K140" s="32"/>
      <c r="L140" s="32"/>
      <c r="M140" s="32"/>
      <c r="N140" s="32"/>
      <c r="O140" s="32"/>
      <c r="P140" s="32"/>
      <c r="Q140" s="32"/>
      <c r="R140" s="32"/>
      <c r="S140" s="32"/>
      <c r="T140" s="32"/>
      <c r="U140" s="32"/>
      <c r="V140" s="32"/>
      <c r="W140" s="32"/>
      <c r="X140" s="32"/>
      <c r="Y140" s="32"/>
      <c r="Z140" s="32"/>
      <c r="AA140" s="32"/>
      <c r="AB140" s="32"/>
      <c r="AC140" s="32"/>
      <c r="AD140" s="32"/>
      <c r="AE140" s="32"/>
      <c r="AF140" s="32"/>
      <c r="AG140" s="32"/>
      <c r="AH140" s="32"/>
      <c r="AI140" s="32"/>
      <c r="AJ140" s="32"/>
      <c r="AK140" s="32">
        <v>1.5</v>
      </c>
      <c r="AL140" s="32"/>
      <c r="AM140" s="32"/>
      <c r="AN140" s="32"/>
      <c r="AO140" s="32"/>
      <c r="AP140" s="32"/>
      <c r="AQ140" s="32"/>
      <c r="AR140" s="32"/>
      <c r="AS140" s="32"/>
      <c r="AT140" s="32"/>
      <c r="AU140" s="32"/>
      <c r="AV140" s="32"/>
      <c r="AW140" s="32"/>
      <c r="AX140" s="32"/>
      <c r="AY140" s="32"/>
      <c r="AZ140" s="32"/>
      <c r="BA140" s="32"/>
      <c r="BB140" s="32"/>
      <c r="BC140" s="32"/>
      <c r="BD140" s="1"/>
      <c r="BE140" s="1"/>
    </row>
    <row r="141" spans="1:57" s="4" customFormat="1" ht="23.95" customHeight="1" x14ac:dyDescent="0.3">
      <c r="A141" s="81" t="s">
        <v>226</v>
      </c>
      <c r="B141" s="100" t="s">
        <v>253</v>
      </c>
      <c r="C141" s="102">
        <f>SUM(D140:BC140)</f>
        <v>6.5</v>
      </c>
      <c r="D141" s="8"/>
      <c r="E141" s="32"/>
      <c r="F141" s="32"/>
      <c r="G141" s="32"/>
      <c r="H141" s="32"/>
      <c r="I141" s="32"/>
      <c r="J141" s="32"/>
      <c r="K141" s="32"/>
      <c r="L141" s="32"/>
      <c r="M141" s="32"/>
      <c r="N141" s="32"/>
      <c r="O141" s="32"/>
      <c r="P141" s="32"/>
      <c r="Q141" s="32"/>
      <c r="R141" s="32"/>
      <c r="S141" s="32"/>
      <c r="T141" s="32"/>
      <c r="U141" s="32"/>
      <c r="V141" s="32"/>
      <c r="W141" s="32"/>
      <c r="X141" s="32"/>
      <c r="Y141" s="32"/>
      <c r="Z141" s="32"/>
      <c r="AA141" s="32"/>
      <c r="AB141" s="32"/>
      <c r="AC141" s="32"/>
      <c r="AD141" s="32"/>
      <c r="AE141" s="32"/>
      <c r="AF141" s="32"/>
      <c r="AG141" s="32"/>
      <c r="AH141" s="32"/>
      <c r="AI141" s="32"/>
      <c r="AJ141" s="32"/>
      <c r="AK141" s="32"/>
      <c r="AL141" s="32"/>
      <c r="AM141" s="32"/>
      <c r="AN141" s="32"/>
      <c r="AO141" s="32"/>
      <c r="AP141" s="32"/>
      <c r="AQ141" s="32"/>
      <c r="AR141" s="32"/>
      <c r="AS141" s="32"/>
      <c r="AT141" s="32"/>
      <c r="AU141" s="32"/>
      <c r="AV141" s="32"/>
      <c r="AW141" s="32"/>
      <c r="AX141" s="32"/>
      <c r="AY141" s="32"/>
      <c r="AZ141" s="32"/>
      <c r="BA141" s="32"/>
      <c r="BB141" s="32"/>
      <c r="BC141" s="32"/>
      <c r="BD141" s="1"/>
      <c r="BE141" s="1"/>
    </row>
    <row r="142" spans="1:57" s="4" customFormat="1" ht="23.95" customHeight="1" x14ac:dyDescent="0.3">
      <c r="A142" s="81" t="s">
        <v>226</v>
      </c>
      <c r="B142" s="100" t="s">
        <v>254</v>
      </c>
      <c r="C142" s="102">
        <f>SUM(D141:BC141)</f>
        <v>0</v>
      </c>
      <c r="D142" s="8"/>
      <c r="E142" s="32"/>
      <c r="F142" s="32"/>
      <c r="G142" s="32"/>
      <c r="H142" s="32"/>
      <c r="I142" s="32"/>
      <c r="J142" s="32"/>
      <c r="K142" s="32"/>
      <c r="L142" s="32"/>
      <c r="M142" s="32"/>
      <c r="N142" s="32"/>
      <c r="O142" s="32"/>
      <c r="P142" s="32"/>
      <c r="Q142" s="32"/>
      <c r="R142" s="32"/>
      <c r="S142" s="32"/>
      <c r="T142" s="32"/>
      <c r="U142" s="32"/>
      <c r="V142" s="32"/>
      <c r="W142" s="32"/>
      <c r="X142" s="32"/>
      <c r="Y142" s="32"/>
      <c r="Z142" s="32"/>
      <c r="AA142" s="32"/>
      <c r="AB142" s="32"/>
      <c r="AC142" s="32"/>
      <c r="AD142" s="32"/>
      <c r="AE142" s="32"/>
      <c r="AF142" s="32"/>
      <c r="AG142" s="32"/>
      <c r="AH142" s="32"/>
      <c r="AI142" s="32"/>
      <c r="AJ142" s="32"/>
      <c r="AK142" s="32"/>
      <c r="AL142" s="32"/>
      <c r="AM142" s="32"/>
      <c r="AN142" s="32"/>
      <c r="AO142" s="32"/>
      <c r="AP142" s="32"/>
      <c r="AQ142" s="32"/>
      <c r="AR142" s="32"/>
      <c r="AS142" s="32"/>
      <c r="AT142" s="32"/>
      <c r="AU142" s="32"/>
      <c r="AV142" s="32"/>
      <c r="AW142" s="32"/>
      <c r="AX142" s="32"/>
      <c r="AY142" s="32"/>
      <c r="AZ142" s="32"/>
      <c r="BA142" s="32"/>
      <c r="BB142" s="32"/>
      <c r="BC142" s="32"/>
      <c r="BD142" s="1"/>
      <c r="BE142" s="1"/>
    </row>
    <row r="143" spans="1:57" s="4" customFormat="1" ht="23.95" customHeight="1" x14ac:dyDescent="0.3">
      <c r="A143" s="81" t="s">
        <v>226</v>
      </c>
      <c r="B143" s="100" t="s">
        <v>255</v>
      </c>
      <c r="C143" s="102">
        <f>SUM(D142:BC142)</f>
        <v>0</v>
      </c>
      <c r="D143" s="8"/>
      <c r="E143" s="32"/>
      <c r="F143" s="32"/>
      <c r="G143" s="32"/>
      <c r="H143" s="32"/>
      <c r="I143" s="32"/>
      <c r="J143" s="32"/>
      <c r="K143" s="32"/>
      <c r="L143" s="32"/>
      <c r="M143" s="32"/>
      <c r="N143" s="32"/>
      <c r="O143" s="32"/>
      <c r="P143" s="32"/>
      <c r="Q143" s="32"/>
      <c r="R143" s="32"/>
      <c r="S143" s="32"/>
      <c r="T143" s="32"/>
      <c r="U143" s="32"/>
      <c r="V143" s="32"/>
      <c r="W143" s="32"/>
      <c r="X143" s="32"/>
      <c r="Y143" s="32"/>
      <c r="Z143" s="32"/>
      <c r="AA143" s="32"/>
      <c r="AB143" s="32"/>
      <c r="AC143" s="32"/>
      <c r="AD143" s="32"/>
      <c r="AE143" s="32"/>
      <c r="AF143" s="32"/>
      <c r="AG143" s="32"/>
      <c r="AH143" s="32"/>
      <c r="AI143" s="32"/>
      <c r="AJ143" s="32"/>
      <c r="AK143" s="32"/>
      <c r="AL143" s="32"/>
      <c r="AM143" s="32"/>
      <c r="AN143" s="32"/>
      <c r="AO143" s="32"/>
      <c r="AP143" s="32"/>
      <c r="AQ143" s="32"/>
      <c r="AR143" s="32"/>
      <c r="AS143" s="32"/>
      <c r="AT143" s="32"/>
      <c r="AU143" s="32"/>
      <c r="AV143" s="32"/>
      <c r="AW143" s="32"/>
      <c r="AX143" s="32"/>
      <c r="AY143" s="32"/>
      <c r="AZ143" s="32"/>
      <c r="BA143" s="32"/>
      <c r="BB143" s="32"/>
      <c r="BC143" s="32"/>
      <c r="BD143" s="1"/>
      <c r="BE143" s="1"/>
    </row>
    <row r="144" spans="1:57" s="30" customFormat="1" ht="23.95" customHeight="1" x14ac:dyDescent="0.3">
      <c r="A144" s="81" t="s">
        <v>226</v>
      </c>
      <c r="B144" s="100" t="s">
        <v>256</v>
      </c>
      <c r="C144" s="102">
        <f>SUM(D143:BC143)</f>
        <v>0</v>
      </c>
      <c r="D144" s="8"/>
      <c r="E144" s="32"/>
      <c r="F144" s="32"/>
      <c r="G144" s="32"/>
      <c r="H144" s="32"/>
      <c r="I144" s="32"/>
      <c r="J144" s="32"/>
      <c r="K144" s="32"/>
      <c r="L144" s="32"/>
      <c r="M144" s="32"/>
      <c r="N144" s="32"/>
      <c r="O144" s="32"/>
      <c r="P144" s="32"/>
      <c r="Q144" s="32"/>
      <c r="R144" s="32"/>
      <c r="S144" s="32"/>
      <c r="T144" s="32"/>
      <c r="U144" s="32"/>
      <c r="V144" s="32"/>
      <c r="W144" s="32"/>
      <c r="X144" s="32"/>
      <c r="Y144" s="32"/>
      <c r="Z144" s="32"/>
      <c r="AA144" s="32"/>
      <c r="AB144" s="32"/>
      <c r="AC144" s="32"/>
      <c r="AD144" s="32"/>
      <c r="AE144" s="32">
        <v>1</v>
      </c>
      <c r="AF144" s="32"/>
      <c r="AG144" s="32"/>
      <c r="AH144" s="32"/>
      <c r="AI144" s="32"/>
      <c r="AJ144" s="32"/>
      <c r="AK144" s="32"/>
      <c r="AL144" s="32"/>
      <c r="AM144" s="32"/>
      <c r="AN144" s="32"/>
      <c r="AO144" s="32"/>
      <c r="AP144" s="32"/>
      <c r="AQ144" s="32"/>
      <c r="AR144" s="32"/>
      <c r="AS144" s="32"/>
      <c r="AT144" s="32"/>
      <c r="AU144" s="32"/>
      <c r="AV144" s="32"/>
      <c r="AW144" s="32"/>
      <c r="AX144" s="32"/>
      <c r="AY144" s="32"/>
      <c r="AZ144" s="32"/>
      <c r="BA144" s="32"/>
      <c r="BB144" s="32"/>
      <c r="BC144" s="32"/>
      <c r="BD144" s="29"/>
      <c r="BE144" s="29"/>
    </row>
    <row r="145" spans="1:57" s="6" customFormat="1" ht="23.95" customHeight="1" x14ac:dyDescent="0.3">
      <c r="A145" s="81" t="s">
        <v>226</v>
      </c>
      <c r="B145" s="31" t="s">
        <v>162</v>
      </c>
      <c r="C145" s="41">
        <f>C116+C118+C124+C127+C139+C131</f>
        <v>442.5</v>
      </c>
      <c r="D145" s="42">
        <f t="shared" ref="D145:AI145" si="46">D117+D123+D119+D125+D120+D121+D122+D126+D128+D129+D130+D132+D133+D134+D135+D136++D137+D138+D140+D141+D142+D143+D144</f>
        <v>5</v>
      </c>
      <c r="E145" s="42">
        <f t="shared" si="46"/>
        <v>0</v>
      </c>
      <c r="F145" s="42">
        <f t="shared" si="46"/>
        <v>13.2</v>
      </c>
      <c r="G145" s="42">
        <f t="shared" si="46"/>
        <v>85.5</v>
      </c>
      <c r="H145" s="42">
        <f t="shared" si="46"/>
        <v>72</v>
      </c>
      <c r="I145" s="42">
        <f t="shared" si="46"/>
        <v>14</v>
      </c>
      <c r="J145" s="42">
        <f t="shared" si="46"/>
        <v>0</v>
      </c>
      <c r="K145" s="42">
        <f t="shared" si="46"/>
        <v>0</v>
      </c>
      <c r="L145" s="42">
        <f t="shared" si="46"/>
        <v>2</v>
      </c>
      <c r="M145" s="42">
        <f t="shared" si="46"/>
        <v>1</v>
      </c>
      <c r="N145" s="42">
        <f t="shared" si="46"/>
        <v>0</v>
      </c>
      <c r="O145" s="42">
        <f t="shared" si="46"/>
        <v>0</v>
      </c>
      <c r="P145" s="42">
        <f t="shared" si="46"/>
        <v>12</v>
      </c>
      <c r="Q145" s="42">
        <f t="shared" si="46"/>
        <v>0</v>
      </c>
      <c r="R145" s="42">
        <f t="shared" si="46"/>
        <v>51</v>
      </c>
      <c r="S145" s="42">
        <f t="shared" si="46"/>
        <v>0</v>
      </c>
      <c r="T145" s="42">
        <f t="shared" si="46"/>
        <v>0</v>
      </c>
      <c r="U145" s="42">
        <f t="shared" si="46"/>
        <v>6</v>
      </c>
      <c r="V145" s="42">
        <f t="shared" si="46"/>
        <v>12</v>
      </c>
      <c r="W145" s="42">
        <f t="shared" si="46"/>
        <v>0</v>
      </c>
      <c r="X145" s="42">
        <f t="shared" si="46"/>
        <v>30</v>
      </c>
      <c r="Y145" s="42">
        <f t="shared" si="46"/>
        <v>0</v>
      </c>
      <c r="Z145" s="42">
        <f t="shared" si="46"/>
        <v>0</v>
      </c>
      <c r="AA145" s="42">
        <f t="shared" si="46"/>
        <v>0</v>
      </c>
      <c r="AB145" s="42">
        <f t="shared" si="46"/>
        <v>0</v>
      </c>
      <c r="AC145" s="42">
        <f t="shared" si="46"/>
        <v>0</v>
      </c>
      <c r="AD145" s="42">
        <f t="shared" si="46"/>
        <v>18</v>
      </c>
      <c r="AE145" s="42">
        <f t="shared" si="46"/>
        <v>23</v>
      </c>
      <c r="AF145" s="42">
        <f t="shared" si="46"/>
        <v>0</v>
      </c>
      <c r="AG145" s="42">
        <f t="shared" si="46"/>
        <v>0</v>
      </c>
      <c r="AH145" s="42">
        <f t="shared" si="46"/>
        <v>30</v>
      </c>
      <c r="AI145" s="42">
        <f t="shared" si="46"/>
        <v>0</v>
      </c>
      <c r="AJ145" s="42">
        <f t="shared" ref="AJ145:BC145" si="47">AJ117+AJ123+AJ119+AJ125+AJ120+AJ121+AJ122+AJ126+AJ128+AJ129+AJ130+AJ132+AJ133+AJ134+AJ135+AJ136++AJ137+AJ138+AJ140+AJ141+AJ142+AJ143+AJ144</f>
        <v>0</v>
      </c>
      <c r="AK145" s="42">
        <f t="shared" si="47"/>
        <v>41</v>
      </c>
      <c r="AL145" s="42">
        <f t="shared" si="47"/>
        <v>0</v>
      </c>
      <c r="AM145" s="42">
        <f t="shared" si="47"/>
        <v>0</v>
      </c>
      <c r="AN145" s="42">
        <f t="shared" si="47"/>
        <v>16</v>
      </c>
      <c r="AO145" s="42">
        <f t="shared" si="47"/>
        <v>8</v>
      </c>
      <c r="AP145" s="42">
        <f t="shared" si="47"/>
        <v>25</v>
      </c>
      <c r="AQ145" s="42">
        <f t="shared" si="47"/>
        <v>0</v>
      </c>
      <c r="AR145" s="42">
        <f t="shared" si="47"/>
        <v>18.5</v>
      </c>
      <c r="AS145" s="42">
        <f t="shared" si="47"/>
        <v>0</v>
      </c>
      <c r="AT145" s="42">
        <f t="shared" si="47"/>
        <v>0</v>
      </c>
      <c r="AU145" s="42">
        <f t="shared" si="47"/>
        <v>0</v>
      </c>
      <c r="AV145" s="42">
        <f t="shared" si="47"/>
        <v>0</v>
      </c>
      <c r="AW145" s="42">
        <f t="shared" si="47"/>
        <v>0</v>
      </c>
      <c r="AX145" s="42">
        <f t="shared" si="47"/>
        <v>0</v>
      </c>
      <c r="AY145" s="42">
        <f t="shared" si="47"/>
        <v>79</v>
      </c>
      <c r="AZ145" s="42">
        <f t="shared" si="47"/>
        <v>18</v>
      </c>
      <c r="BA145" s="42">
        <f t="shared" si="47"/>
        <v>25</v>
      </c>
      <c r="BB145" s="42">
        <f t="shared" si="47"/>
        <v>0</v>
      </c>
      <c r="BC145" s="42">
        <f t="shared" si="47"/>
        <v>0</v>
      </c>
      <c r="BD145" s="10"/>
      <c r="BE145" s="10"/>
    </row>
    <row r="146" spans="1:57" s="4" customFormat="1" ht="23.95" customHeight="1" x14ac:dyDescent="0.3">
      <c r="A146" s="81" t="s">
        <v>226</v>
      </c>
      <c r="B146" s="5" t="s">
        <v>163</v>
      </c>
      <c r="C146" s="43">
        <f t="shared" ref="C146:C156" si="48">SUM(D145:BC145)</f>
        <v>605.20000000000005</v>
      </c>
      <c r="D146" s="44">
        <f t="shared" ref="D146:AI146" si="49">D145*D114</f>
        <v>31200</v>
      </c>
      <c r="E146" s="44">
        <f t="shared" si="49"/>
        <v>0</v>
      </c>
      <c r="F146" s="44">
        <f t="shared" si="49"/>
        <v>129148.79999999999</v>
      </c>
      <c r="G146" s="44">
        <f t="shared" si="49"/>
        <v>705375</v>
      </c>
      <c r="H146" s="44">
        <f t="shared" si="49"/>
        <v>363528</v>
      </c>
      <c r="I146" s="44">
        <f t="shared" si="49"/>
        <v>154000</v>
      </c>
      <c r="J146" s="44">
        <f t="shared" si="49"/>
        <v>0</v>
      </c>
      <c r="K146" s="44">
        <f t="shared" si="49"/>
        <v>0</v>
      </c>
      <c r="L146" s="44">
        <f t="shared" si="49"/>
        <v>9600</v>
      </c>
      <c r="M146" s="44">
        <f t="shared" si="49"/>
        <v>4000</v>
      </c>
      <c r="N146" s="44">
        <f t="shared" si="49"/>
        <v>0</v>
      </c>
      <c r="O146" s="44">
        <f t="shared" si="49"/>
        <v>0</v>
      </c>
      <c r="P146" s="44">
        <f t="shared" si="49"/>
        <v>42240</v>
      </c>
      <c r="Q146" s="44">
        <f t="shared" si="49"/>
        <v>0</v>
      </c>
      <c r="R146" s="44">
        <f t="shared" si="49"/>
        <v>331500</v>
      </c>
      <c r="S146" s="44">
        <f t="shared" si="49"/>
        <v>0</v>
      </c>
      <c r="T146" s="44">
        <f t="shared" si="49"/>
        <v>0</v>
      </c>
      <c r="U146" s="44">
        <f t="shared" si="49"/>
        <v>72600</v>
      </c>
      <c r="V146" s="44">
        <f t="shared" si="49"/>
        <v>91728</v>
      </c>
      <c r="W146" s="44">
        <f t="shared" si="49"/>
        <v>0</v>
      </c>
      <c r="X146" s="44">
        <f t="shared" si="49"/>
        <v>150000</v>
      </c>
      <c r="Y146" s="44">
        <f t="shared" si="49"/>
        <v>0</v>
      </c>
      <c r="Z146" s="44">
        <f t="shared" si="49"/>
        <v>0</v>
      </c>
      <c r="AA146" s="44">
        <f t="shared" si="49"/>
        <v>0</v>
      </c>
      <c r="AB146" s="44">
        <f t="shared" si="49"/>
        <v>0</v>
      </c>
      <c r="AC146" s="44">
        <f t="shared" si="49"/>
        <v>0</v>
      </c>
      <c r="AD146" s="44">
        <f t="shared" si="49"/>
        <v>92160</v>
      </c>
      <c r="AE146" s="44">
        <f t="shared" si="49"/>
        <v>87124</v>
      </c>
      <c r="AF146" s="44">
        <f t="shared" si="49"/>
        <v>0</v>
      </c>
      <c r="AG146" s="44">
        <f t="shared" si="49"/>
        <v>0</v>
      </c>
      <c r="AH146" s="44">
        <f t="shared" si="49"/>
        <v>114240</v>
      </c>
      <c r="AI146" s="44">
        <f t="shared" si="49"/>
        <v>0</v>
      </c>
      <c r="AJ146" s="44">
        <f t="shared" ref="AJ146:BC146" si="50">AJ145*AJ114</f>
        <v>0</v>
      </c>
      <c r="AK146" s="44">
        <f t="shared" si="50"/>
        <v>102500</v>
      </c>
      <c r="AL146" s="44">
        <f t="shared" si="50"/>
        <v>0</v>
      </c>
      <c r="AM146" s="44">
        <f t="shared" si="50"/>
        <v>0</v>
      </c>
      <c r="AN146" s="44">
        <f t="shared" si="50"/>
        <v>100800</v>
      </c>
      <c r="AO146" s="44">
        <f t="shared" si="50"/>
        <v>78696</v>
      </c>
      <c r="AP146" s="44">
        <f t="shared" si="50"/>
        <v>109375</v>
      </c>
      <c r="AQ146" s="44">
        <f t="shared" si="50"/>
        <v>0</v>
      </c>
      <c r="AR146" s="44">
        <f t="shared" si="50"/>
        <v>231250</v>
      </c>
      <c r="AS146" s="44">
        <f t="shared" si="50"/>
        <v>0</v>
      </c>
      <c r="AT146" s="44">
        <f t="shared" si="50"/>
        <v>0</v>
      </c>
      <c r="AU146" s="44">
        <f t="shared" si="50"/>
        <v>0</v>
      </c>
      <c r="AV146" s="44">
        <f t="shared" si="50"/>
        <v>0</v>
      </c>
      <c r="AW146" s="44">
        <f t="shared" si="50"/>
        <v>0</v>
      </c>
      <c r="AX146" s="44">
        <f t="shared" si="50"/>
        <v>0</v>
      </c>
      <c r="AY146" s="44">
        <f t="shared" si="50"/>
        <v>114550</v>
      </c>
      <c r="AZ146" s="44">
        <f t="shared" si="50"/>
        <v>180000</v>
      </c>
      <c r="BA146" s="44">
        <f t="shared" si="50"/>
        <v>90000</v>
      </c>
      <c r="BB146" s="44">
        <f t="shared" si="50"/>
        <v>0</v>
      </c>
      <c r="BC146" s="44">
        <f t="shared" si="50"/>
        <v>0</v>
      </c>
      <c r="BD146" s="1"/>
      <c r="BE146" s="1"/>
    </row>
    <row r="147" spans="1:57" s="4" customFormat="1" ht="23.95" customHeight="1" x14ac:dyDescent="0.3">
      <c r="A147" s="81" t="s">
        <v>226</v>
      </c>
      <c r="B147" s="12" t="s">
        <v>164</v>
      </c>
      <c r="C147" s="72">
        <f t="shared" si="48"/>
        <v>3385614.8</v>
      </c>
      <c r="D147" s="33">
        <v>8400</v>
      </c>
      <c r="E147" s="33"/>
      <c r="F147" s="33">
        <v>9491</v>
      </c>
      <c r="G147" s="33">
        <v>18000</v>
      </c>
      <c r="H147" s="33">
        <v>25600</v>
      </c>
      <c r="I147" s="33">
        <v>8400</v>
      </c>
      <c r="J147" s="33"/>
      <c r="K147" s="33"/>
      <c r="L147" s="33"/>
      <c r="M147" s="33"/>
      <c r="N147" s="33"/>
      <c r="O147" s="33"/>
      <c r="P147" s="33">
        <v>12100</v>
      </c>
      <c r="Q147" s="33"/>
      <c r="R147" s="33"/>
      <c r="S147" s="33"/>
      <c r="T147" s="33"/>
      <c r="U147" s="33">
        <v>16800</v>
      </c>
      <c r="V147" s="33">
        <v>15000</v>
      </c>
      <c r="W147" s="33"/>
      <c r="X147" s="33">
        <v>14000</v>
      </c>
      <c r="Y147" s="33"/>
      <c r="Z147" s="33"/>
      <c r="AA147" s="33"/>
      <c r="AB147" s="33"/>
      <c r="AC147" s="33"/>
      <c r="AD147" s="33">
        <v>7000</v>
      </c>
      <c r="AE147" s="33">
        <v>10500</v>
      </c>
      <c r="AF147" s="33"/>
      <c r="AG147" s="33"/>
      <c r="AH147" s="33"/>
      <c r="AI147" s="33"/>
      <c r="AJ147" s="33"/>
      <c r="AK147" s="33">
        <v>12000</v>
      </c>
      <c r="AL147" s="33"/>
      <c r="AM147" s="33"/>
      <c r="AN147" s="33">
        <v>5000</v>
      </c>
      <c r="AO147" s="33"/>
      <c r="AP147" s="33">
        <v>8400</v>
      </c>
      <c r="AQ147" s="33"/>
      <c r="AR147" s="33">
        <v>9600</v>
      </c>
      <c r="AS147" s="33"/>
      <c r="AT147" s="33"/>
      <c r="AU147" s="33"/>
      <c r="AV147" s="33"/>
      <c r="AW147" s="33"/>
      <c r="AX147" s="33"/>
      <c r="AY147" s="33">
        <v>6000</v>
      </c>
      <c r="AZ147" s="33"/>
      <c r="BA147" s="33"/>
      <c r="BB147" s="33"/>
      <c r="BC147" s="33"/>
      <c r="BD147" s="9"/>
      <c r="BE147" s="9"/>
    </row>
    <row r="148" spans="1:57" s="4" customFormat="1" ht="23.95" customHeight="1" x14ac:dyDescent="0.3">
      <c r="A148" s="81" t="s">
        <v>226</v>
      </c>
      <c r="B148" s="12" t="s">
        <v>165</v>
      </c>
      <c r="C148" s="72">
        <f t="shared" si="48"/>
        <v>186291</v>
      </c>
      <c r="D148" s="33">
        <v>2000</v>
      </c>
      <c r="E148" s="33"/>
      <c r="F148" s="33">
        <v>106327</v>
      </c>
      <c r="G148" s="33">
        <v>30000</v>
      </c>
      <c r="H148" s="33">
        <v>103800</v>
      </c>
      <c r="I148" s="33">
        <v>23000</v>
      </c>
      <c r="J148" s="33"/>
      <c r="K148" s="33"/>
      <c r="L148" s="33"/>
      <c r="M148" s="33"/>
      <c r="N148" s="33"/>
      <c r="O148" s="33"/>
      <c r="P148" s="33">
        <v>19000</v>
      </c>
      <c r="Q148" s="33"/>
      <c r="R148" s="33"/>
      <c r="S148" s="33"/>
      <c r="T148" s="33"/>
      <c r="U148" s="33"/>
      <c r="V148" s="33">
        <v>15000</v>
      </c>
      <c r="W148" s="33"/>
      <c r="X148" s="33">
        <v>20000</v>
      </c>
      <c r="Y148" s="33"/>
      <c r="Z148" s="33"/>
      <c r="AA148" s="33"/>
      <c r="AB148" s="33"/>
      <c r="AC148" s="33"/>
      <c r="AD148" s="33">
        <v>10000</v>
      </c>
      <c r="AE148" s="33">
        <v>5500</v>
      </c>
      <c r="AF148" s="33"/>
      <c r="AG148" s="33"/>
      <c r="AH148" s="33"/>
      <c r="AI148" s="33"/>
      <c r="AJ148" s="33"/>
      <c r="AK148" s="33">
        <v>18000</v>
      </c>
      <c r="AL148" s="33"/>
      <c r="AM148" s="33"/>
      <c r="AN148" s="33">
        <v>10000</v>
      </c>
      <c r="AO148" s="33"/>
      <c r="AP148" s="33">
        <v>10000</v>
      </c>
      <c r="AQ148" s="33"/>
      <c r="AR148" s="33"/>
      <c r="AS148" s="33"/>
      <c r="AT148" s="33"/>
      <c r="AU148" s="33"/>
      <c r="AV148" s="33"/>
      <c r="AW148" s="33"/>
      <c r="AX148" s="33"/>
      <c r="AY148" s="33">
        <v>20000</v>
      </c>
      <c r="AZ148" s="33"/>
      <c r="BA148" s="33"/>
      <c r="BB148" s="33"/>
      <c r="BC148" s="33"/>
      <c r="BD148" s="9"/>
      <c r="BE148" s="9"/>
    </row>
    <row r="149" spans="1:57" s="4" customFormat="1" ht="23.95" customHeight="1" x14ac:dyDescent="0.3">
      <c r="A149" s="81" t="s">
        <v>226</v>
      </c>
      <c r="B149" s="12" t="s">
        <v>166</v>
      </c>
      <c r="C149" s="72">
        <f t="shared" si="48"/>
        <v>392627</v>
      </c>
      <c r="D149" s="33"/>
      <c r="E149" s="33"/>
      <c r="F149" s="33"/>
      <c r="G149" s="33">
        <v>0</v>
      </c>
      <c r="H149" s="33"/>
      <c r="I149" s="33">
        <v>10000</v>
      </c>
      <c r="J149" s="33"/>
      <c r="K149" s="33"/>
      <c r="L149" s="33"/>
      <c r="M149" s="33"/>
      <c r="N149" s="33"/>
      <c r="O149" s="33"/>
      <c r="P149" s="33"/>
      <c r="Q149" s="33"/>
      <c r="R149" s="33"/>
      <c r="S149" s="33"/>
      <c r="T149" s="33"/>
      <c r="U149" s="33"/>
      <c r="V149" s="33"/>
      <c r="W149" s="33"/>
      <c r="X149" s="33">
        <v>30000</v>
      </c>
      <c r="Y149" s="33"/>
      <c r="Z149" s="33"/>
      <c r="AA149" s="33"/>
      <c r="AB149" s="33"/>
      <c r="AC149" s="33"/>
      <c r="AD149" s="33"/>
      <c r="AE149" s="33"/>
      <c r="AF149" s="33"/>
      <c r="AG149" s="33"/>
      <c r="AH149" s="33"/>
      <c r="AI149" s="33"/>
      <c r="AJ149" s="33"/>
      <c r="AK149" s="33"/>
      <c r="AL149" s="33"/>
      <c r="AM149" s="33"/>
      <c r="AN149" s="33"/>
      <c r="AO149" s="33"/>
      <c r="AP149" s="33"/>
      <c r="AQ149" s="33"/>
      <c r="AR149" s="33"/>
      <c r="AS149" s="33"/>
      <c r="AT149" s="33"/>
      <c r="AU149" s="33"/>
      <c r="AV149" s="33"/>
      <c r="AW149" s="33"/>
      <c r="AX149" s="33"/>
      <c r="AY149" s="33">
        <v>0</v>
      </c>
      <c r="AZ149" s="33"/>
      <c r="BA149" s="33"/>
      <c r="BB149" s="33"/>
      <c r="BC149" s="33"/>
      <c r="BD149" s="9"/>
      <c r="BE149" s="9"/>
    </row>
    <row r="150" spans="1:57" s="4" customFormat="1" ht="23.95" customHeight="1" x14ac:dyDescent="0.3">
      <c r="A150" s="81" t="s">
        <v>226</v>
      </c>
      <c r="B150" s="12" t="s">
        <v>167</v>
      </c>
      <c r="C150" s="72">
        <f t="shared" si="48"/>
        <v>40000</v>
      </c>
      <c r="D150" s="33">
        <v>10270</v>
      </c>
      <c r="E150" s="33"/>
      <c r="F150" s="33"/>
      <c r="G150" s="33">
        <v>10000</v>
      </c>
      <c r="H150" s="33"/>
      <c r="I150" s="33"/>
      <c r="J150" s="33"/>
      <c r="K150" s="33"/>
      <c r="L150" s="33"/>
      <c r="M150" s="33"/>
      <c r="N150" s="33"/>
      <c r="O150" s="33"/>
      <c r="P150" s="33"/>
      <c r="Q150" s="33"/>
      <c r="R150" s="33"/>
      <c r="S150" s="33"/>
      <c r="T150" s="33"/>
      <c r="U150" s="33"/>
      <c r="V150" s="33"/>
      <c r="W150" s="33"/>
      <c r="X150" s="33"/>
      <c r="Y150" s="33"/>
      <c r="Z150" s="33"/>
      <c r="AA150" s="33"/>
      <c r="AB150" s="33"/>
      <c r="AC150" s="33"/>
      <c r="AD150" s="33"/>
      <c r="AE150" s="33"/>
      <c r="AF150" s="33"/>
      <c r="AG150" s="33"/>
      <c r="AH150" s="33"/>
      <c r="AI150" s="33"/>
      <c r="AJ150" s="33"/>
      <c r="AK150" s="33"/>
      <c r="AL150" s="33"/>
      <c r="AM150" s="33"/>
      <c r="AN150" s="33"/>
      <c r="AO150" s="33"/>
      <c r="AP150" s="33"/>
      <c r="AQ150" s="33"/>
      <c r="AR150" s="33"/>
      <c r="AS150" s="33"/>
      <c r="AT150" s="33"/>
      <c r="AU150" s="33"/>
      <c r="AV150" s="33"/>
      <c r="AW150" s="33"/>
      <c r="AX150" s="33"/>
      <c r="AY150" s="33">
        <v>0</v>
      </c>
      <c r="AZ150" s="33"/>
      <c r="BA150" s="33"/>
      <c r="BB150" s="33"/>
      <c r="BC150" s="33"/>
      <c r="BD150" s="1"/>
      <c r="BE150" s="1"/>
    </row>
    <row r="151" spans="1:57" s="4" customFormat="1" ht="23.95" customHeight="1" x14ac:dyDescent="0.3">
      <c r="A151" s="81" t="s">
        <v>226</v>
      </c>
      <c r="B151" s="13" t="s">
        <v>168</v>
      </c>
      <c r="C151" s="43">
        <f t="shared" si="48"/>
        <v>20270</v>
      </c>
      <c r="D151" s="77">
        <f t="shared" ref="D151:AI151" si="51">D147+D148+D149+D150</f>
        <v>20670</v>
      </c>
      <c r="E151" s="77">
        <f t="shared" si="51"/>
        <v>0</v>
      </c>
      <c r="F151" s="77">
        <f t="shared" si="51"/>
        <v>115818</v>
      </c>
      <c r="G151" s="77">
        <f t="shared" si="51"/>
        <v>58000</v>
      </c>
      <c r="H151" s="77">
        <f t="shared" si="51"/>
        <v>129400</v>
      </c>
      <c r="I151" s="77">
        <f t="shared" si="51"/>
        <v>41400</v>
      </c>
      <c r="J151" s="77">
        <f t="shared" si="51"/>
        <v>0</v>
      </c>
      <c r="K151" s="77">
        <f t="shared" si="51"/>
        <v>0</v>
      </c>
      <c r="L151" s="77">
        <f t="shared" si="51"/>
        <v>0</v>
      </c>
      <c r="M151" s="77">
        <f t="shared" si="51"/>
        <v>0</v>
      </c>
      <c r="N151" s="77">
        <f t="shared" si="51"/>
        <v>0</v>
      </c>
      <c r="O151" s="77">
        <f t="shared" si="51"/>
        <v>0</v>
      </c>
      <c r="P151" s="77">
        <f t="shared" si="51"/>
        <v>31100</v>
      </c>
      <c r="Q151" s="77">
        <f t="shared" si="51"/>
        <v>0</v>
      </c>
      <c r="R151" s="77">
        <f t="shared" si="51"/>
        <v>0</v>
      </c>
      <c r="S151" s="77">
        <f t="shared" si="51"/>
        <v>0</v>
      </c>
      <c r="T151" s="77">
        <f t="shared" si="51"/>
        <v>0</v>
      </c>
      <c r="U151" s="77">
        <f t="shared" si="51"/>
        <v>16800</v>
      </c>
      <c r="V151" s="77">
        <f t="shared" si="51"/>
        <v>30000</v>
      </c>
      <c r="W151" s="77">
        <f t="shared" si="51"/>
        <v>0</v>
      </c>
      <c r="X151" s="77">
        <f t="shared" si="51"/>
        <v>64000</v>
      </c>
      <c r="Y151" s="77">
        <f t="shared" si="51"/>
        <v>0</v>
      </c>
      <c r="Z151" s="77">
        <f t="shared" si="51"/>
        <v>0</v>
      </c>
      <c r="AA151" s="77">
        <f t="shared" si="51"/>
        <v>0</v>
      </c>
      <c r="AB151" s="77">
        <f t="shared" si="51"/>
        <v>0</v>
      </c>
      <c r="AC151" s="77">
        <f t="shared" si="51"/>
        <v>0</v>
      </c>
      <c r="AD151" s="77">
        <f t="shared" si="51"/>
        <v>17000</v>
      </c>
      <c r="AE151" s="77">
        <f t="shared" si="51"/>
        <v>16000</v>
      </c>
      <c r="AF151" s="77">
        <f t="shared" si="51"/>
        <v>0</v>
      </c>
      <c r="AG151" s="77">
        <f t="shared" si="51"/>
        <v>0</v>
      </c>
      <c r="AH151" s="77">
        <f t="shared" si="51"/>
        <v>0</v>
      </c>
      <c r="AI151" s="77">
        <f t="shared" si="51"/>
        <v>0</v>
      </c>
      <c r="AJ151" s="77">
        <f t="shared" ref="AJ151:BC151" si="52">AJ147+AJ148+AJ149+AJ150</f>
        <v>0</v>
      </c>
      <c r="AK151" s="77">
        <f t="shared" si="52"/>
        <v>30000</v>
      </c>
      <c r="AL151" s="77">
        <f t="shared" si="52"/>
        <v>0</v>
      </c>
      <c r="AM151" s="77">
        <f t="shared" si="52"/>
        <v>0</v>
      </c>
      <c r="AN151" s="77">
        <f t="shared" si="52"/>
        <v>15000</v>
      </c>
      <c r="AO151" s="77">
        <f t="shared" si="52"/>
        <v>0</v>
      </c>
      <c r="AP151" s="77">
        <f t="shared" si="52"/>
        <v>18400</v>
      </c>
      <c r="AQ151" s="77">
        <f t="shared" si="52"/>
        <v>0</v>
      </c>
      <c r="AR151" s="77">
        <f t="shared" si="52"/>
        <v>9600</v>
      </c>
      <c r="AS151" s="77">
        <f t="shared" si="52"/>
        <v>0</v>
      </c>
      <c r="AT151" s="77">
        <f t="shared" si="52"/>
        <v>0</v>
      </c>
      <c r="AU151" s="77">
        <f t="shared" si="52"/>
        <v>0</v>
      </c>
      <c r="AV151" s="77">
        <f t="shared" si="52"/>
        <v>0</v>
      </c>
      <c r="AW151" s="77">
        <f t="shared" si="52"/>
        <v>0</v>
      </c>
      <c r="AX151" s="77">
        <f t="shared" si="52"/>
        <v>0</v>
      </c>
      <c r="AY151" s="77">
        <f t="shared" si="52"/>
        <v>26000</v>
      </c>
      <c r="AZ151" s="77">
        <f t="shared" si="52"/>
        <v>0</v>
      </c>
      <c r="BA151" s="77">
        <f t="shared" si="52"/>
        <v>0</v>
      </c>
      <c r="BB151" s="77">
        <f t="shared" si="52"/>
        <v>0</v>
      </c>
      <c r="BC151" s="77">
        <f t="shared" si="52"/>
        <v>0</v>
      </c>
      <c r="BD151" s="1"/>
      <c r="BE151" s="1"/>
    </row>
    <row r="152" spans="1:57" s="4" customFormat="1" ht="23.95" customHeight="1" x14ac:dyDescent="0.3">
      <c r="A152" s="81" t="s">
        <v>226</v>
      </c>
      <c r="B152" s="12" t="s">
        <v>169</v>
      </c>
      <c r="C152" s="72">
        <f t="shared" si="48"/>
        <v>639188</v>
      </c>
      <c r="D152" s="34"/>
      <c r="E152" s="34"/>
      <c r="F152" s="34">
        <v>7001</v>
      </c>
      <c r="G152" s="34"/>
      <c r="H152" s="34"/>
      <c r="I152" s="34"/>
      <c r="J152" s="34"/>
      <c r="K152" s="34"/>
      <c r="L152" s="34"/>
      <c r="M152" s="34"/>
      <c r="N152" s="34"/>
      <c r="O152" s="34"/>
      <c r="P152" s="34"/>
      <c r="Q152" s="34"/>
      <c r="R152" s="34"/>
      <c r="S152" s="34"/>
      <c r="T152" s="34"/>
      <c r="U152" s="34">
        <v>24000</v>
      </c>
      <c r="V152" s="34"/>
      <c r="W152" s="34"/>
      <c r="X152" s="34"/>
      <c r="Y152" s="34"/>
      <c r="Z152" s="34"/>
      <c r="AA152" s="34"/>
      <c r="AB152" s="34"/>
      <c r="AC152" s="34"/>
      <c r="AD152" s="34"/>
      <c r="AE152" s="34"/>
      <c r="AF152" s="34"/>
      <c r="AG152" s="34"/>
      <c r="AH152" s="34"/>
      <c r="AI152" s="34"/>
      <c r="AJ152" s="34"/>
      <c r="AK152" s="34"/>
      <c r="AL152" s="34"/>
      <c r="AM152" s="34"/>
      <c r="AN152" s="34"/>
      <c r="AO152" s="34"/>
      <c r="AP152" s="34"/>
      <c r="AQ152" s="34"/>
      <c r="AR152" s="34"/>
      <c r="AS152" s="34"/>
      <c r="AT152" s="34"/>
      <c r="AU152" s="34"/>
      <c r="AV152" s="34"/>
      <c r="AW152" s="34"/>
      <c r="AX152" s="34"/>
      <c r="AY152" s="34">
        <v>0</v>
      </c>
      <c r="AZ152" s="34"/>
      <c r="BA152" s="34"/>
      <c r="BB152" s="34"/>
      <c r="BC152" s="34"/>
      <c r="BD152" s="1"/>
      <c r="BE152" s="1"/>
    </row>
    <row r="153" spans="1:57" s="4" customFormat="1" ht="23.95" customHeight="1" x14ac:dyDescent="0.3">
      <c r="A153" s="81" t="s">
        <v>226</v>
      </c>
      <c r="B153" s="14" t="s">
        <v>170</v>
      </c>
      <c r="C153" s="43">
        <f t="shared" si="48"/>
        <v>31001</v>
      </c>
      <c r="D153" s="71">
        <f t="shared" ref="D153:AI153" si="53">D146+D151+D152</f>
        <v>51870</v>
      </c>
      <c r="E153" s="71">
        <f t="shared" si="53"/>
        <v>0</v>
      </c>
      <c r="F153" s="71">
        <f t="shared" si="53"/>
        <v>251967.8</v>
      </c>
      <c r="G153" s="71">
        <f t="shared" si="53"/>
        <v>763375</v>
      </c>
      <c r="H153" s="71">
        <f t="shared" si="53"/>
        <v>492928</v>
      </c>
      <c r="I153" s="71">
        <f t="shared" si="53"/>
        <v>195400</v>
      </c>
      <c r="J153" s="71">
        <f t="shared" si="53"/>
        <v>0</v>
      </c>
      <c r="K153" s="71">
        <f t="shared" si="53"/>
        <v>0</v>
      </c>
      <c r="L153" s="71">
        <f t="shared" si="53"/>
        <v>9600</v>
      </c>
      <c r="M153" s="71">
        <f t="shared" si="53"/>
        <v>4000</v>
      </c>
      <c r="N153" s="71">
        <f t="shared" si="53"/>
        <v>0</v>
      </c>
      <c r="O153" s="71">
        <f t="shared" si="53"/>
        <v>0</v>
      </c>
      <c r="P153" s="71">
        <f t="shared" si="53"/>
        <v>73340</v>
      </c>
      <c r="Q153" s="71">
        <f t="shared" si="53"/>
        <v>0</v>
      </c>
      <c r="R153" s="71">
        <f t="shared" si="53"/>
        <v>331500</v>
      </c>
      <c r="S153" s="71">
        <f t="shared" si="53"/>
        <v>0</v>
      </c>
      <c r="T153" s="71">
        <f t="shared" si="53"/>
        <v>0</v>
      </c>
      <c r="U153" s="71">
        <f t="shared" si="53"/>
        <v>113400</v>
      </c>
      <c r="V153" s="71">
        <f t="shared" si="53"/>
        <v>121728</v>
      </c>
      <c r="W153" s="71">
        <f t="shared" si="53"/>
        <v>0</v>
      </c>
      <c r="X153" s="71">
        <f t="shared" si="53"/>
        <v>214000</v>
      </c>
      <c r="Y153" s="71">
        <f t="shared" si="53"/>
        <v>0</v>
      </c>
      <c r="Z153" s="71">
        <f t="shared" si="53"/>
        <v>0</v>
      </c>
      <c r="AA153" s="71">
        <f t="shared" si="53"/>
        <v>0</v>
      </c>
      <c r="AB153" s="71">
        <f t="shared" si="53"/>
        <v>0</v>
      </c>
      <c r="AC153" s="71">
        <f t="shared" si="53"/>
        <v>0</v>
      </c>
      <c r="AD153" s="71">
        <f t="shared" si="53"/>
        <v>109160</v>
      </c>
      <c r="AE153" s="71">
        <f t="shared" si="53"/>
        <v>103124</v>
      </c>
      <c r="AF153" s="71">
        <f t="shared" si="53"/>
        <v>0</v>
      </c>
      <c r="AG153" s="71">
        <f t="shared" si="53"/>
        <v>0</v>
      </c>
      <c r="AH153" s="71">
        <f t="shared" si="53"/>
        <v>114240</v>
      </c>
      <c r="AI153" s="71">
        <f t="shared" si="53"/>
        <v>0</v>
      </c>
      <c r="AJ153" s="71">
        <f t="shared" ref="AJ153:BC153" si="54">AJ146+AJ151+AJ152</f>
        <v>0</v>
      </c>
      <c r="AK153" s="71">
        <f t="shared" si="54"/>
        <v>132500</v>
      </c>
      <c r="AL153" s="71">
        <f t="shared" si="54"/>
        <v>0</v>
      </c>
      <c r="AM153" s="71">
        <f t="shared" si="54"/>
        <v>0</v>
      </c>
      <c r="AN153" s="71">
        <f t="shared" si="54"/>
        <v>115800</v>
      </c>
      <c r="AO153" s="71">
        <f t="shared" si="54"/>
        <v>78696</v>
      </c>
      <c r="AP153" s="71">
        <f t="shared" si="54"/>
        <v>127775</v>
      </c>
      <c r="AQ153" s="71">
        <f t="shared" si="54"/>
        <v>0</v>
      </c>
      <c r="AR153" s="71">
        <f t="shared" si="54"/>
        <v>240850</v>
      </c>
      <c r="AS153" s="71">
        <f t="shared" si="54"/>
        <v>0</v>
      </c>
      <c r="AT153" s="71">
        <f t="shared" si="54"/>
        <v>0</v>
      </c>
      <c r="AU153" s="71">
        <f t="shared" si="54"/>
        <v>0</v>
      </c>
      <c r="AV153" s="71">
        <f t="shared" si="54"/>
        <v>0</v>
      </c>
      <c r="AW153" s="71">
        <f t="shared" si="54"/>
        <v>0</v>
      </c>
      <c r="AX153" s="71">
        <f t="shared" si="54"/>
        <v>0</v>
      </c>
      <c r="AY153" s="71">
        <f t="shared" si="54"/>
        <v>140550</v>
      </c>
      <c r="AZ153" s="71">
        <f t="shared" si="54"/>
        <v>180000</v>
      </c>
      <c r="BA153" s="71">
        <f t="shared" si="54"/>
        <v>90000</v>
      </c>
      <c r="BB153" s="71">
        <f t="shared" si="54"/>
        <v>0</v>
      </c>
      <c r="BC153" s="71">
        <f t="shared" si="54"/>
        <v>0</v>
      </c>
      <c r="BD153" s="1"/>
      <c r="BE153" s="1"/>
    </row>
    <row r="154" spans="1:57" s="4" customFormat="1" ht="23.95" customHeight="1" x14ac:dyDescent="0.3">
      <c r="A154" s="81" t="s">
        <v>226</v>
      </c>
      <c r="B154" s="15" t="s">
        <v>171</v>
      </c>
      <c r="C154" s="72">
        <f t="shared" si="48"/>
        <v>4055803.8</v>
      </c>
      <c r="D154" s="73">
        <f t="shared" ref="D154:AI154" si="55">(D153-D152)*0.25</f>
        <v>12967.5</v>
      </c>
      <c r="E154" s="73">
        <f t="shared" si="55"/>
        <v>0</v>
      </c>
      <c r="F154" s="73">
        <f t="shared" si="55"/>
        <v>61241.7</v>
      </c>
      <c r="G154" s="73">
        <f t="shared" si="55"/>
        <v>190843.75</v>
      </c>
      <c r="H154" s="73">
        <f t="shared" si="55"/>
        <v>123232</v>
      </c>
      <c r="I154" s="73">
        <f t="shared" si="55"/>
        <v>48850</v>
      </c>
      <c r="J154" s="73">
        <f t="shared" si="55"/>
        <v>0</v>
      </c>
      <c r="K154" s="73">
        <f t="shared" si="55"/>
        <v>0</v>
      </c>
      <c r="L154" s="73">
        <f t="shared" si="55"/>
        <v>2400</v>
      </c>
      <c r="M154" s="73">
        <f t="shared" si="55"/>
        <v>1000</v>
      </c>
      <c r="N154" s="73">
        <f t="shared" si="55"/>
        <v>0</v>
      </c>
      <c r="O154" s="73">
        <f t="shared" si="55"/>
        <v>0</v>
      </c>
      <c r="P154" s="73">
        <f t="shared" si="55"/>
        <v>18335</v>
      </c>
      <c r="Q154" s="73">
        <f t="shared" si="55"/>
        <v>0</v>
      </c>
      <c r="R154" s="73">
        <f t="shared" si="55"/>
        <v>82875</v>
      </c>
      <c r="S154" s="73">
        <f t="shared" si="55"/>
        <v>0</v>
      </c>
      <c r="T154" s="73">
        <f t="shared" si="55"/>
        <v>0</v>
      </c>
      <c r="U154" s="73">
        <f t="shared" si="55"/>
        <v>22350</v>
      </c>
      <c r="V154" s="73">
        <f t="shared" si="55"/>
        <v>30432</v>
      </c>
      <c r="W154" s="73">
        <f t="shared" si="55"/>
        <v>0</v>
      </c>
      <c r="X154" s="73">
        <f t="shared" si="55"/>
        <v>53500</v>
      </c>
      <c r="Y154" s="73">
        <f t="shared" si="55"/>
        <v>0</v>
      </c>
      <c r="Z154" s="73">
        <f t="shared" si="55"/>
        <v>0</v>
      </c>
      <c r="AA154" s="73">
        <f t="shared" si="55"/>
        <v>0</v>
      </c>
      <c r="AB154" s="73">
        <f t="shared" si="55"/>
        <v>0</v>
      </c>
      <c r="AC154" s="73">
        <f t="shared" si="55"/>
        <v>0</v>
      </c>
      <c r="AD154" s="73">
        <f t="shared" si="55"/>
        <v>27290</v>
      </c>
      <c r="AE154" s="73">
        <f t="shared" si="55"/>
        <v>25781</v>
      </c>
      <c r="AF154" s="73">
        <f t="shared" si="55"/>
        <v>0</v>
      </c>
      <c r="AG154" s="73">
        <f t="shared" si="55"/>
        <v>0</v>
      </c>
      <c r="AH154" s="73">
        <f t="shared" si="55"/>
        <v>28560</v>
      </c>
      <c r="AI154" s="73">
        <f t="shared" si="55"/>
        <v>0</v>
      </c>
      <c r="AJ154" s="73">
        <f t="shared" ref="AJ154:BC154" si="56">(AJ153-AJ152)*0.25</f>
        <v>0</v>
      </c>
      <c r="AK154" s="73">
        <f t="shared" si="56"/>
        <v>33125</v>
      </c>
      <c r="AL154" s="73">
        <f t="shared" si="56"/>
        <v>0</v>
      </c>
      <c r="AM154" s="73">
        <f t="shared" si="56"/>
        <v>0</v>
      </c>
      <c r="AN154" s="73">
        <f t="shared" si="56"/>
        <v>28950</v>
      </c>
      <c r="AO154" s="73">
        <f t="shared" si="56"/>
        <v>19674</v>
      </c>
      <c r="AP154" s="73">
        <f t="shared" si="56"/>
        <v>31943.75</v>
      </c>
      <c r="AQ154" s="73">
        <f t="shared" si="56"/>
        <v>0</v>
      </c>
      <c r="AR154" s="73">
        <f t="shared" si="56"/>
        <v>60212.5</v>
      </c>
      <c r="AS154" s="73">
        <f t="shared" si="56"/>
        <v>0</v>
      </c>
      <c r="AT154" s="73">
        <f t="shared" si="56"/>
        <v>0</v>
      </c>
      <c r="AU154" s="73">
        <f t="shared" si="56"/>
        <v>0</v>
      </c>
      <c r="AV154" s="73">
        <f t="shared" si="56"/>
        <v>0</v>
      </c>
      <c r="AW154" s="73">
        <f t="shared" si="56"/>
        <v>0</v>
      </c>
      <c r="AX154" s="73">
        <f t="shared" si="56"/>
        <v>0</v>
      </c>
      <c r="AY154" s="73">
        <f t="shared" si="56"/>
        <v>35137.5</v>
      </c>
      <c r="AZ154" s="73">
        <f t="shared" si="56"/>
        <v>45000</v>
      </c>
      <c r="BA154" s="73">
        <f t="shared" si="56"/>
        <v>22500</v>
      </c>
      <c r="BB154" s="73">
        <f t="shared" si="56"/>
        <v>0</v>
      </c>
      <c r="BC154" s="73">
        <f t="shared" si="56"/>
        <v>0</v>
      </c>
      <c r="BD154" s="1"/>
      <c r="BE154" s="1"/>
    </row>
    <row r="155" spans="1:57" s="4" customFormat="1" ht="31.5" customHeight="1" x14ac:dyDescent="0.3">
      <c r="A155" s="81" t="s">
        <v>226</v>
      </c>
      <c r="B155" s="16" t="s">
        <v>172</v>
      </c>
      <c r="C155" s="43">
        <f t="shared" si="48"/>
        <v>1006200.7</v>
      </c>
      <c r="D155" s="71">
        <f t="shared" ref="D155:AI155" si="57">D153+D154</f>
        <v>64837.5</v>
      </c>
      <c r="E155" s="71">
        <f t="shared" si="57"/>
        <v>0</v>
      </c>
      <c r="F155" s="71">
        <f t="shared" si="57"/>
        <v>313209.5</v>
      </c>
      <c r="G155" s="71">
        <f t="shared" si="57"/>
        <v>954218.75</v>
      </c>
      <c r="H155" s="71">
        <f t="shared" si="57"/>
        <v>616160</v>
      </c>
      <c r="I155" s="71">
        <f t="shared" si="57"/>
        <v>244250</v>
      </c>
      <c r="J155" s="71">
        <f t="shared" si="57"/>
        <v>0</v>
      </c>
      <c r="K155" s="71">
        <f t="shared" si="57"/>
        <v>0</v>
      </c>
      <c r="L155" s="71">
        <f t="shared" si="57"/>
        <v>12000</v>
      </c>
      <c r="M155" s="71">
        <f t="shared" si="57"/>
        <v>5000</v>
      </c>
      <c r="N155" s="71">
        <f t="shared" si="57"/>
        <v>0</v>
      </c>
      <c r="O155" s="71">
        <f t="shared" si="57"/>
        <v>0</v>
      </c>
      <c r="P155" s="71">
        <f t="shared" si="57"/>
        <v>91675</v>
      </c>
      <c r="Q155" s="71">
        <f t="shared" si="57"/>
        <v>0</v>
      </c>
      <c r="R155" s="71">
        <f t="shared" si="57"/>
        <v>414375</v>
      </c>
      <c r="S155" s="71">
        <f t="shared" si="57"/>
        <v>0</v>
      </c>
      <c r="T155" s="71">
        <f t="shared" si="57"/>
        <v>0</v>
      </c>
      <c r="U155" s="71">
        <f t="shared" si="57"/>
        <v>135750</v>
      </c>
      <c r="V155" s="71">
        <f t="shared" si="57"/>
        <v>152160</v>
      </c>
      <c r="W155" s="71">
        <f t="shared" si="57"/>
        <v>0</v>
      </c>
      <c r="X155" s="71">
        <f t="shared" si="57"/>
        <v>267500</v>
      </c>
      <c r="Y155" s="71">
        <f t="shared" si="57"/>
        <v>0</v>
      </c>
      <c r="Z155" s="71">
        <f t="shared" si="57"/>
        <v>0</v>
      </c>
      <c r="AA155" s="71">
        <f t="shared" si="57"/>
        <v>0</v>
      </c>
      <c r="AB155" s="71">
        <f t="shared" si="57"/>
        <v>0</v>
      </c>
      <c r="AC155" s="71">
        <f t="shared" si="57"/>
        <v>0</v>
      </c>
      <c r="AD155" s="71">
        <f t="shared" si="57"/>
        <v>136450</v>
      </c>
      <c r="AE155" s="71">
        <f t="shared" si="57"/>
        <v>128905</v>
      </c>
      <c r="AF155" s="71">
        <f t="shared" si="57"/>
        <v>0</v>
      </c>
      <c r="AG155" s="71">
        <f t="shared" si="57"/>
        <v>0</v>
      </c>
      <c r="AH155" s="71">
        <f t="shared" si="57"/>
        <v>142800</v>
      </c>
      <c r="AI155" s="71">
        <f t="shared" si="57"/>
        <v>0</v>
      </c>
      <c r="AJ155" s="71">
        <f t="shared" ref="AJ155:BC155" si="58">AJ153+AJ154</f>
        <v>0</v>
      </c>
      <c r="AK155" s="71">
        <f t="shared" si="58"/>
        <v>165625</v>
      </c>
      <c r="AL155" s="71">
        <f t="shared" si="58"/>
        <v>0</v>
      </c>
      <c r="AM155" s="71">
        <f t="shared" si="58"/>
        <v>0</v>
      </c>
      <c r="AN155" s="71">
        <f t="shared" si="58"/>
        <v>144750</v>
      </c>
      <c r="AO155" s="71">
        <f t="shared" si="58"/>
        <v>98370</v>
      </c>
      <c r="AP155" s="71">
        <f t="shared" si="58"/>
        <v>159718.75</v>
      </c>
      <c r="AQ155" s="71">
        <f t="shared" si="58"/>
        <v>0</v>
      </c>
      <c r="AR155" s="71">
        <f t="shared" si="58"/>
        <v>301062.5</v>
      </c>
      <c r="AS155" s="71">
        <f t="shared" si="58"/>
        <v>0</v>
      </c>
      <c r="AT155" s="71">
        <f t="shared" si="58"/>
        <v>0</v>
      </c>
      <c r="AU155" s="71">
        <f t="shared" si="58"/>
        <v>0</v>
      </c>
      <c r="AV155" s="71">
        <f t="shared" si="58"/>
        <v>0</v>
      </c>
      <c r="AW155" s="71">
        <f t="shared" si="58"/>
        <v>0</v>
      </c>
      <c r="AX155" s="71">
        <f t="shared" si="58"/>
        <v>0</v>
      </c>
      <c r="AY155" s="71">
        <f t="shared" si="58"/>
        <v>175687.5</v>
      </c>
      <c r="AZ155" s="71">
        <f t="shared" si="58"/>
        <v>225000</v>
      </c>
      <c r="BA155" s="71">
        <f t="shared" si="58"/>
        <v>112500</v>
      </c>
      <c r="BB155" s="71">
        <f t="shared" si="58"/>
        <v>0</v>
      </c>
      <c r="BC155" s="71">
        <f t="shared" si="58"/>
        <v>0</v>
      </c>
      <c r="BD155" s="1"/>
      <c r="BE155" s="1"/>
    </row>
    <row r="156" spans="1:57" ht="73.900000000000006" x14ac:dyDescent="0.3">
      <c r="A156" s="81" t="s">
        <v>226</v>
      </c>
      <c r="B156" s="17" t="s">
        <v>257</v>
      </c>
      <c r="C156" s="43">
        <f t="shared" si="48"/>
        <v>5062004.5</v>
      </c>
      <c r="D156" s="74">
        <f>D155*50%</f>
        <v>32418.75</v>
      </c>
      <c r="E156" s="74">
        <f>E155*0%</f>
        <v>0</v>
      </c>
      <c r="F156" s="74">
        <f t="shared" ref="F156:AI156" si="59">F155*50%</f>
        <v>156604.75</v>
      </c>
      <c r="G156" s="74">
        <f t="shared" si="59"/>
        <v>477109.375</v>
      </c>
      <c r="H156" s="74">
        <f t="shared" si="59"/>
        <v>308080</v>
      </c>
      <c r="I156" s="74">
        <f t="shared" si="59"/>
        <v>122125</v>
      </c>
      <c r="J156" s="74">
        <f t="shared" si="59"/>
        <v>0</v>
      </c>
      <c r="K156" s="74">
        <f t="shared" si="59"/>
        <v>0</v>
      </c>
      <c r="L156" s="74">
        <f t="shared" si="59"/>
        <v>6000</v>
      </c>
      <c r="M156" s="74">
        <f t="shared" si="59"/>
        <v>2500</v>
      </c>
      <c r="N156" s="74">
        <f t="shared" si="59"/>
        <v>0</v>
      </c>
      <c r="O156" s="74">
        <f t="shared" si="59"/>
        <v>0</v>
      </c>
      <c r="P156" s="74">
        <f t="shared" si="59"/>
        <v>45837.5</v>
      </c>
      <c r="Q156" s="74">
        <f t="shared" si="59"/>
        <v>0</v>
      </c>
      <c r="R156" s="74">
        <f t="shared" si="59"/>
        <v>207187.5</v>
      </c>
      <c r="S156" s="74">
        <f t="shared" si="59"/>
        <v>0</v>
      </c>
      <c r="T156" s="74">
        <f t="shared" si="59"/>
        <v>0</v>
      </c>
      <c r="U156" s="74">
        <f t="shared" si="59"/>
        <v>67875</v>
      </c>
      <c r="V156" s="74">
        <f t="shared" si="59"/>
        <v>76080</v>
      </c>
      <c r="W156" s="74">
        <f t="shared" si="59"/>
        <v>0</v>
      </c>
      <c r="X156" s="74">
        <f t="shared" si="59"/>
        <v>133750</v>
      </c>
      <c r="Y156" s="74">
        <f t="shared" si="59"/>
        <v>0</v>
      </c>
      <c r="Z156" s="74">
        <f t="shared" si="59"/>
        <v>0</v>
      </c>
      <c r="AA156" s="74">
        <f t="shared" si="59"/>
        <v>0</v>
      </c>
      <c r="AB156" s="74">
        <f t="shared" si="59"/>
        <v>0</v>
      </c>
      <c r="AC156" s="74">
        <f t="shared" si="59"/>
        <v>0</v>
      </c>
      <c r="AD156" s="74">
        <f t="shared" si="59"/>
        <v>68225</v>
      </c>
      <c r="AE156" s="74">
        <f t="shared" si="59"/>
        <v>64452.5</v>
      </c>
      <c r="AF156" s="74">
        <f t="shared" si="59"/>
        <v>0</v>
      </c>
      <c r="AG156" s="74">
        <f t="shared" si="59"/>
        <v>0</v>
      </c>
      <c r="AH156" s="74">
        <f t="shared" si="59"/>
        <v>71400</v>
      </c>
      <c r="AI156" s="74">
        <f t="shared" si="59"/>
        <v>0</v>
      </c>
      <c r="AJ156" s="74">
        <f>AJ155*0%</f>
        <v>0</v>
      </c>
      <c r="AK156" s="74">
        <f t="shared" ref="AK156:BC156" si="60">AK155*50%</f>
        <v>82812.5</v>
      </c>
      <c r="AL156" s="74">
        <f t="shared" si="60"/>
        <v>0</v>
      </c>
      <c r="AM156" s="74">
        <f t="shared" si="60"/>
        <v>0</v>
      </c>
      <c r="AN156" s="74">
        <f t="shared" si="60"/>
        <v>72375</v>
      </c>
      <c r="AO156" s="74">
        <f t="shared" si="60"/>
        <v>49185</v>
      </c>
      <c r="AP156" s="74">
        <f t="shared" si="60"/>
        <v>79859.375</v>
      </c>
      <c r="AQ156" s="74">
        <f t="shared" si="60"/>
        <v>0</v>
      </c>
      <c r="AR156" s="74">
        <f t="shared" si="60"/>
        <v>150531.25</v>
      </c>
      <c r="AS156" s="74">
        <f t="shared" si="60"/>
        <v>0</v>
      </c>
      <c r="AT156" s="74">
        <f t="shared" si="60"/>
        <v>0</v>
      </c>
      <c r="AU156" s="74">
        <f t="shared" si="60"/>
        <v>0</v>
      </c>
      <c r="AV156" s="74">
        <f t="shared" si="60"/>
        <v>0</v>
      </c>
      <c r="AW156" s="74">
        <f t="shared" si="60"/>
        <v>0</v>
      </c>
      <c r="AX156" s="74">
        <f t="shared" si="60"/>
        <v>0</v>
      </c>
      <c r="AY156" s="74">
        <f t="shared" si="60"/>
        <v>87843.75</v>
      </c>
      <c r="AZ156" s="74">
        <f t="shared" si="60"/>
        <v>112500</v>
      </c>
      <c r="BA156" s="74">
        <f t="shared" si="60"/>
        <v>56250</v>
      </c>
      <c r="BB156" s="74">
        <f t="shared" si="60"/>
        <v>0</v>
      </c>
      <c r="BC156" s="74">
        <f t="shared" si="60"/>
        <v>0</v>
      </c>
    </row>
    <row r="157" spans="1:57" s="2" customFormat="1" ht="31.15" customHeight="1" x14ac:dyDescent="0.3">
      <c r="A157" s="88"/>
      <c r="B157" s="88"/>
      <c r="C157" s="88"/>
      <c r="D157" s="88"/>
      <c r="E157" s="88"/>
      <c r="F157" s="88"/>
      <c r="G157" s="88"/>
      <c r="H157" s="88"/>
      <c r="I157" s="88"/>
      <c r="J157" s="88"/>
      <c r="K157" s="88"/>
      <c r="L157" s="88"/>
      <c r="M157" s="88"/>
      <c r="N157" s="88"/>
      <c r="O157" s="88"/>
      <c r="P157" s="88"/>
      <c r="Q157" s="88"/>
      <c r="R157" s="88"/>
      <c r="S157" s="88"/>
      <c r="T157" s="88"/>
      <c r="U157" s="88"/>
      <c r="V157" s="88"/>
      <c r="W157" s="88"/>
      <c r="X157" s="88"/>
      <c r="Y157" s="88"/>
      <c r="Z157" s="88"/>
      <c r="AA157" s="88"/>
      <c r="AB157" s="88"/>
      <c r="AC157" s="88"/>
      <c r="AD157" s="88"/>
      <c r="AE157" s="88"/>
      <c r="AF157" s="88"/>
      <c r="AG157" s="88"/>
      <c r="AH157" s="88"/>
      <c r="AI157" s="88"/>
      <c r="AJ157" s="88"/>
      <c r="AK157" s="88"/>
      <c r="AL157" s="88"/>
      <c r="AM157" s="88"/>
      <c r="AN157" s="88"/>
      <c r="AO157" s="88"/>
      <c r="AP157" s="88"/>
      <c r="AQ157" s="88"/>
      <c r="AR157" s="88"/>
      <c r="AS157" s="88"/>
      <c r="AT157" s="88"/>
      <c r="AU157" s="88"/>
      <c r="AV157" s="88"/>
      <c r="AW157" s="88"/>
      <c r="AX157" s="88"/>
      <c r="AY157" s="88"/>
      <c r="AZ157" s="88"/>
      <c r="BA157" s="88"/>
      <c r="BB157" s="88"/>
      <c r="BC157" s="88"/>
      <c r="BD157" s="9"/>
      <c r="BE157" s="9"/>
    </row>
    <row r="158" spans="1:57" s="4" customFormat="1" ht="26.3" customHeight="1" x14ac:dyDescent="0.3">
      <c r="A158" s="81" t="s">
        <v>258</v>
      </c>
      <c r="B158" s="89" t="s">
        <v>259</v>
      </c>
      <c r="C158" s="89"/>
      <c r="D158" s="25"/>
      <c r="E158" s="25"/>
      <c r="F158" s="25">
        <v>11037</v>
      </c>
      <c r="G158" s="25">
        <v>8250</v>
      </c>
      <c r="H158" s="25">
        <v>6920</v>
      </c>
      <c r="I158" s="25">
        <v>8286</v>
      </c>
      <c r="J158" s="25"/>
      <c r="K158" s="25"/>
      <c r="L158" s="25">
        <v>4800</v>
      </c>
      <c r="M158" s="25"/>
      <c r="N158" s="25">
        <v>3500</v>
      </c>
      <c r="O158" s="25"/>
      <c r="P158" s="25">
        <v>3520</v>
      </c>
      <c r="Q158" s="25"/>
      <c r="R158" s="25"/>
      <c r="S158" s="25">
        <v>4620</v>
      </c>
      <c r="T158" s="25">
        <v>3673</v>
      </c>
      <c r="U158" s="25"/>
      <c r="V158" s="25"/>
      <c r="W158" s="25"/>
      <c r="X158" s="25"/>
      <c r="Y158" s="25"/>
      <c r="Z158" s="25"/>
      <c r="AA158" s="25"/>
      <c r="AB158" s="25">
        <v>6065</v>
      </c>
      <c r="AC158" s="25"/>
      <c r="AD158" s="25">
        <v>5120</v>
      </c>
      <c r="AE158" s="25">
        <v>3788</v>
      </c>
      <c r="AF158" s="25">
        <v>12000</v>
      </c>
      <c r="AG158" s="25">
        <v>6000</v>
      </c>
      <c r="AH158" s="25"/>
      <c r="AI158" s="25"/>
      <c r="AJ158" s="25"/>
      <c r="AK158" s="25">
        <v>2500</v>
      </c>
      <c r="AL158" s="25"/>
      <c r="AM158" s="25">
        <v>5865</v>
      </c>
      <c r="AN158" s="25"/>
      <c r="AO158" s="25"/>
      <c r="AP158" s="25"/>
      <c r="AQ158" s="25"/>
      <c r="AR158" s="25">
        <v>12500</v>
      </c>
      <c r="AS158" s="25"/>
      <c r="AT158" s="25">
        <v>6042.4</v>
      </c>
      <c r="AU158" s="25">
        <v>1123</v>
      </c>
      <c r="AV158" s="25"/>
      <c r="AW158" s="25">
        <v>2450</v>
      </c>
      <c r="AX158" s="25">
        <v>2480</v>
      </c>
      <c r="AY158" s="25">
        <v>1450</v>
      </c>
      <c r="AZ158" s="25"/>
      <c r="BA158" s="25"/>
      <c r="BB158" s="25"/>
      <c r="BC158" s="25"/>
      <c r="BD158" s="9"/>
      <c r="BE158" s="9"/>
    </row>
    <row r="159" spans="1:57" s="4" customFormat="1" ht="23.95" customHeight="1" x14ac:dyDescent="0.3">
      <c r="A159" s="81" t="s">
        <v>258</v>
      </c>
      <c r="B159" s="19" t="s">
        <v>258</v>
      </c>
      <c r="C159" s="102" t="s">
        <v>141</v>
      </c>
      <c r="D159" s="3" t="s">
        <v>142</v>
      </c>
      <c r="E159" s="3" t="s">
        <v>142</v>
      </c>
      <c r="F159" s="3" t="s">
        <v>142</v>
      </c>
      <c r="G159" s="3" t="s">
        <v>142</v>
      </c>
      <c r="H159" s="3" t="s">
        <v>142</v>
      </c>
      <c r="I159" s="3" t="s">
        <v>142</v>
      </c>
      <c r="J159" s="3" t="s">
        <v>142</v>
      </c>
      <c r="K159" s="3" t="s">
        <v>142</v>
      </c>
      <c r="L159" s="3" t="s">
        <v>142</v>
      </c>
      <c r="M159" s="3" t="s">
        <v>142</v>
      </c>
      <c r="N159" s="3" t="s">
        <v>142</v>
      </c>
      <c r="O159" s="3" t="s">
        <v>142</v>
      </c>
      <c r="P159" s="3" t="s">
        <v>142</v>
      </c>
      <c r="Q159" s="3" t="s">
        <v>142</v>
      </c>
      <c r="R159" s="3" t="s">
        <v>142</v>
      </c>
      <c r="S159" s="3" t="s">
        <v>142</v>
      </c>
      <c r="T159" s="3" t="s">
        <v>142</v>
      </c>
      <c r="U159" s="3" t="s">
        <v>142</v>
      </c>
      <c r="V159" s="3" t="s">
        <v>142</v>
      </c>
      <c r="W159" s="3" t="s">
        <v>142</v>
      </c>
      <c r="X159" s="3" t="s">
        <v>142</v>
      </c>
      <c r="Y159" s="3" t="s">
        <v>142</v>
      </c>
      <c r="Z159" s="3" t="s">
        <v>142</v>
      </c>
      <c r="AA159" s="3" t="s">
        <v>142</v>
      </c>
      <c r="AB159" s="3" t="s">
        <v>142</v>
      </c>
      <c r="AC159" s="3" t="s">
        <v>142</v>
      </c>
      <c r="AD159" s="3" t="s">
        <v>142</v>
      </c>
      <c r="AE159" s="3" t="s">
        <v>142</v>
      </c>
      <c r="AF159" s="3" t="s">
        <v>142</v>
      </c>
      <c r="AG159" s="3" t="s">
        <v>142</v>
      </c>
      <c r="AH159" s="3" t="s">
        <v>142</v>
      </c>
      <c r="AI159" s="3" t="s">
        <v>142</v>
      </c>
      <c r="AJ159" s="3" t="s">
        <v>142</v>
      </c>
      <c r="AK159" s="3" t="s">
        <v>142</v>
      </c>
      <c r="AL159" s="3" t="s">
        <v>142</v>
      </c>
      <c r="AM159" s="3" t="s">
        <v>142</v>
      </c>
      <c r="AN159" s="3" t="s">
        <v>142</v>
      </c>
      <c r="AO159" s="3" t="s">
        <v>142</v>
      </c>
      <c r="AP159" s="3" t="s">
        <v>142</v>
      </c>
      <c r="AQ159" s="3" t="s">
        <v>142</v>
      </c>
      <c r="AR159" s="3" t="s">
        <v>142</v>
      </c>
      <c r="AS159" s="3" t="s">
        <v>142</v>
      </c>
      <c r="AT159" s="3" t="s">
        <v>142</v>
      </c>
      <c r="AU159" s="3" t="s">
        <v>142</v>
      </c>
      <c r="AV159" s="3" t="s">
        <v>142</v>
      </c>
      <c r="AW159" s="3" t="s">
        <v>142</v>
      </c>
      <c r="AX159" s="3" t="s">
        <v>142</v>
      </c>
      <c r="AY159" s="3" t="s">
        <v>142</v>
      </c>
      <c r="AZ159" s="3" t="s">
        <v>142</v>
      </c>
      <c r="BA159" s="3" t="s">
        <v>142</v>
      </c>
      <c r="BB159" s="3" t="s">
        <v>142</v>
      </c>
      <c r="BC159" s="3" t="s">
        <v>142</v>
      </c>
      <c r="BD159" s="1"/>
      <c r="BE159" s="1"/>
    </row>
    <row r="160" spans="1:57" s="4" customFormat="1" ht="23.95" customHeight="1" x14ac:dyDescent="0.3">
      <c r="A160" s="81" t="s">
        <v>258</v>
      </c>
      <c r="B160" s="99" t="s">
        <v>260</v>
      </c>
      <c r="C160" s="38">
        <f>C161</f>
        <v>0</v>
      </c>
      <c r="D160" s="84"/>
      <c r="E160" s="85"/>
      <c r="F160" s="85"/>
      <c r="G160" s="85"/>
      <c r="H160" s="85"/>
      <c r="I160" s="85"/>
      <c r="J160" s="85"/>
      <c r="K160" s="85"/>
      <c r="L160" s="85"/>
      <c r="M160" s="85"/>
      <c r="N160" s="85"/>
      <c r="O160" s="85"/>
      <c r="P160" s="85"/>
      <c r="Q160" s="85"/>
      <c r="R160" s="85"/>
      <c r="S160" s="85"/>
      <c r="T160" s="85"/>
      <c r="U160" s="85"/>
      <c r="V160" s="85"/>
      <c r="W160" s="85"/>
      <c r="X160" s="85"/>
      <c r="Y160" s="85"/>
      <c r="Z160" s="85"/>
      <c r="AA160" s="85"/>
      <c r="AB160" s="85"/>
      <c r="AC160" s="85"/>
      <c r="AD160" s="85"/>
      <c r="AE160" s="85"/>
      <c r="AF160" s="85"/>
      <c r="AG160" s="85"/>
      <c r="AH160" s="85"/>
      <c r="AI160" s="85"/>
      <c r="AJ160" s="85"/>
      <c r="AK160" s="85"/>
      <c r="AL160" s="85"/>
      <c r="AM160" s="85"/>
      <c r="AN160" s="85"/>
      <c r="AO160" s="85"/>
      <c r="AP160" s="85"/>
      <c r="AQ160" s="85"/>
      <c r="AR160" s="85"/>
      <c r="AS160" s="85"/>
      <c r="AT160" s="85"/>
      <c r="AU160" s="85"/>
      <c r="AV160" s="85"/>
      <c r="AW160" s="85"/>
      <c r="AX160" s="85"/>
      <c r="AY160" s="85"/>
      <c r="AZ160" s="85"/>
      <c r="BA160" s="85"/>
      <c r="BB160" s="85"/>
      <c r="BC160" s="85"/>
      <c r="BD160" s="1"/>
      <c r="BE160" s="1"/>
    </row>
    <row r="161" spans="1:57" s="4" customFormat="1" ht="23.95" customHeight="1" x14ac:dyDescent="0.3">
      <c r="A161" s="81" t="s">
        <v>258</v>
      </c>
      <c r="B161" s="100" t="s">
        <v>261</v>
      </c>
      <c r="C161" s="102">
        <f>SUM(D160:BC160)</f>
        <v>0</v>
      </c>
      <c r="D161" s="8"/>
      <c r="E161" s="32"/>
      <c r="F161" s="32"/>
      <c r="G161" s="32"/>
      <c r="H161" s="32">
        <v>10</v>
      </c>
      <c r="I161" s="32"/>
      <c r="J161" s="32"/>
      <c r="K161" s="32"/>
      <c r="L161" s="32"/>
      <c r="M161" s="32"/>
      <c r="N161" s="32"/>
      <c r="O161" s="32"/>
      <c r="P161" s="32"/>
      <c r="Q161" s="32"/>
      <c r="R161" s="32"/>
      <c r="S161" s="32">
        <v>3</v>
      </c>
      <c r="T161" s="32"/>
      <c r="U161" s="32"/>
      <c r="V161" s="32"/>
      <c r="W161" s="32"/>
      <c r="X161" s="32"/>
      <c r="Y161" s="32"/>
      <c r="Z161" s="32"/>
      <c r="AA161" s="32"/>
      <c r="AB161" s="32"/>
      <c r="AC161" s="32"/>
      <c r="AD161" s="32"/>
      <c r="AE161" s="32"/>
      <c r="AF161" s="32">
        <v>3</v>
      </c>
      <c r="AG161" s="32">
        <v>3</v>
      </c>
      <c r="AH161" s="32"/>
      <c r="AI161" s="32"/>
      <c r="AJ161" s="32"/>
      <c r="AK161" s="32">
        <v>3</v>
      </c>
      <c r="AL161" s="32"/>
      <c r="AM161" s="32"/>
      <c r="AN161" s="32"/>
      <c r="AO161" s="32"/>
      <c r="AP161" s="32"/>
      <c r="AQ161" s="32"/>
      <c r="AR161" s="32">
        <v>3</v>
      </c>
      <c r="AS161" s="32"/>
      <c r="AT161" s="32"/>
      <c r="AU161" s="32">
        <v>3</v>
      </c>
      <c r="AV161" s="32"/>
      <c r="AW161" s="32"/>
      <c r="AX161" s="32"/>
      <c r="AY161" s="32">
        <v>0</v>
      </c>
      <c r="AZ161" s="32"/>
      <c r="BA161" s="32"/>
      <c r="BB161" s="32"/>
      <c r="BC161" s="32"/>
      <c r="BD161" s="1"/>
      <c r="BE161" s="1"/>
    </row>
    <row r="162" spans="1:57" s="4" customFormat="1" ht="23.95" customHeight="1" x14ac:dyDescent="0.3">
      <c r="A162" s="81" t="s">
        <v>258</v>
      </c>
      <c r="B162" s="99" t="s">
        <v>262</v>
      </c>
      <c r="C162" s="38">
        <f>C163+C164+C166+C165</f>
        <v>20.75</v>
      </c>
      <c r="D162" s="90"/>
      <c r="E162" s="91"/>
      <c r="F162" s="91"/>
      <c r="G162" s="91"/>
      <c r="H162" s="91"/>
      <c r="I162" s="91"/>
      <c r="J162" s="91"/>
      <c r="K162" s="91"/>
      <c r="L162" s="91"/>
      <c r="M162" s="91"/>
      <c r="N162" s="91"/>
      <c r="O162" s="91"/>
      <c r="P162" s="91"/>
      <c r="Q162" s="91"/>
      <c r="R162" s="91"/>
      <c r="S162" s="91"/>
      <c r="T162" s="91"/>
      <c r="U162" s="91"/>
      <c r="V162" s="91"/>
      <c r="W162" s="91"/>
      <c r="X162" s="91"/>
      <c r="Y162" s="91"/>
      <c r="Z162" s="91"/>
      <c r="AA162" s="91"/>
      <c r="AB162" s="91"/>
      <c r="AC162" s="91"/>
      <c r="AD162" s="91"/>
      <c r="AE162" s="91"/>
      <c r="AF162" s="91"/>
      <c r="AG162" s="91"/>
      <c r="AH162" s="91"/>
      <c r="AI162" s="91"/>
      <c r="AJ162" s="91"/>
      <c r="AK162" s="91"/>
      <c r="AL162" s="91"/>
      <c r="AM162" s="91"/>
      <c r="AN162" s="91"/>
      <c r="AO162" s="91"/>
      <c r="AP162" s="91"/>
      <c r="AQ162" s="91"/>
      <c r="AR162" s="91"/>
      <c r="AS162" s="91"/>
      <c r="AT162" s="91"/>
      <c r="AU162" s="91"/>
      <c r="AV162" s="91"/>
      <c r="AW162" s="91"/>
      <c r="AX162" s="91"/>
      <c r="AY162" s="91"/>
      <c r="AZ162" s="91"/>
      <c r="BA162" s="91"/>
      <c r="BB162" s="91"/>
      <c r="BC162" s="91"/>
      <c r="BD162" s="1"/>
      <c r="BE162" s="1"/>
    </row>
    <row r="163" spans="1:57" s="4" customFormat="1" ht="23.95" customHeight="1" x14ac:dyDescent="0.3">
      <c r="A163" s="81" t="s">
        <v>258</v>
      </c>
      <c r="B163" s="100" t="s">
        <v>263</v>
      </c>
      <c r="C163" s="102">
        <f>SUM(D162:BC162)</f>
        <v>0</v>
      </c>
      <c r="D163" s="32"/>
      <c r="E163" s="32"/>
      <c r="F163" s="32">
        <v>0.25</v>
      </c>
      <c r="G163" s="32"/>
      <c r="H163" s="32">
        <v>0.25</v>
      </c>
      <c r="I163" s="32">
        <v>0.25</v>
      </c>
      <c r="J163" s="32"/>
      <c r="K163" s="32"/>
      <c r="L163" s="32">
        <v>0.25</v>
      </c>
      <c r="M163" s="32"/>
      <c r="N163" s="32"/>
      <c r="O163" s="32"/>
      <c r="P163" s="32">
        <v>0.25</v>
      </c>
      <c r="Q163" s="32"/>
      <c r="R163" s="32"/>
      <c r="S163" s="32"/>
      <c r="T163" s="32"/>
      <c r="U163" s="32"/>
      <c r="V163" s="32"/>
      <c r="W163" s="32"/>
      <c r="X163" s="32"/>
      <c r="Y163" s="32"/>
      <c r="Z163" s="32"/>
      <c r="AA163" s="32"/>
      <c r="AB163" s="32"/>
      <c r="AC163" s="32"/>
      <c r="AD163" s="32"/>
      <c r="AE163" s="32"/>
      <c r="AF163" s="32">
        <v>0.25</v>
      </c>
      <c r="AG163" s="32"/>
      <c r="AH163" s="32"/>
      <c r="AI163" s="32"/>
      <c r="AJ163" s="32"/>
      <c r="AK163" s="32">
        <v>0.25</v>
      </c>
      <c r="AL163" s="32"/>
      <c r="AM163" s="32">
        <v>0.25</v>
      </c>
      <c r="AN163" s="32"/>
      <c r="AO163" s="32"/>
      <c r="AP163" s="32"/>
      <c r="AQ163" s="32"/>
      <c r="AR163" s="32">
        <v>6</v>
      </c>
      <c r="AS163" s="32"/>
      <c r="AT163" s="32"/>
      <c r="AU163" s="32"/>
      <c r="AV163" s="32"/>
      <c r="AW163" s="32"/>
      <c r="AX163" s="32">
        <v>0.5</v>
      </c>
      <c r="AY163" s="32">
        <v>0.25</v>
      </c>
      <c r="AZ163" s="32"/>
      <c r="BA163" s="32"/>
      <c r="BB163" s="32"/>
      <c r="BC163" s="32"/>
      <c r="BD163" s="1"/>
      <c r="BE163" s="1"/>
    </row>
    <row r="164" spans="1:57" s="4" customFormat="1" ht="23.95" customHeight="1" x14ac:dyDescent="0.3">
      <c r="A164" s="81" t="s">
        <v>258</v>
      </c>
      <c r="B164" s="100" t="s">
        <v>264</v>
      </c>
      <c r="C164" s="102">
        <f>SUM(D163:BC163)</f>
        <v>8.75</v>
      </c>
      <c r="D164" s="32"/>
      <c r="E164" s="32"/>
      <c r="F164" s="32"/>
      <c r="G164" s="32"/>
      <c r="H164" s="32"/>
      <c r="I164" s="32"/>
      <c r="J164" s="32"/>
      <c r="K164" s="32"/>
      <c r="L164" s="32">
        <v>2</v>
      </c>
      <c r="M164" s="32"/>
      <c r="N164" s="32"/>
      <c r="O164" s="32"/>
      <c r="P164" s="32"/>
      <c r="Q164" s="32"/>
      <c r="R164" s="32"/>
      <c r="S164" s="32"/>
      <c r="T164" s="32"/>
      <c r="U164" s="32"/>
      <c r="V164" s="32"/>
      <c r="W164" s="32"/>
      <c r="X164" s="32"/>
      <c r="Y164" s="32"/>
      <c r="Z164" s="32"/>
      <c r="AA164" s="32"/>
      <c r="AB164" s="32"/>
      <c r="AC164" s="32"/>
      <c r="AD164" s="32"/>
      <c r="AE164" s="32"/>
      <c r="AF164" s="32">
        <v>1</v>
      </c>
      <c r="AG164" s="32"/>
      <c r="AH164" s="32"/>
      <c r="AI164" s="32"/>
      <c r="AJ164" s="32"/>
      <c r="AK164" s="32"/>
      <c r="AL164" s="32"/>
      <c r="AM164" s="32"/>
      <c r="AN164" s="32"/>
      <c r="AO164" s="32"/>
      <c r="AP164" s="32"/>
      <c r="AQ164" s="32"/>
      <c r="AR164" s="32">
        <v>2</v>
      </c>
      <c r="AS164" s="32"/>
      <c r="AT164" s="32"/>
      <c r="AU164" s="32"/>
      <c r="AV164" s="32"/>
      <c r="AW164" s="32"/>
      <c r="AX164" s="32">
        <v>3</v>
      </c>
      <c r="AY164" s="32"/>
      <c r="AZ164" s="32"/>
      <c r="BA164" s="32"/>
      <c r="BB164" s="32"/>
      <c r="BC164" s="32"/>
      <c r="BD164" s="1"/>
      <c r="BE164" s="1"/>
    </row>
    <row r="165" spans="1:57" s="4" customFormat="1" ht="23.95" customHeight="1" x14ac:dyDescent="0.3">
      <c r="A165" s="81" t="s">
        <v>258</v>
      </c>
      <c r="B165" s="100" t="s">
        <v>265</v>
      </c>
      <c r="C165" s="102">
        <f>SUM(D164:BC164)</f>
        <v>8</v>
      </c>
      <c r="D165" s="32"/>
      <c r="E165" s="32"/>
      <c r="F165" s="32"/>
      <c r="G165" s="32"/>
      <c r="H165" s="32">
        <v>1</v>
      </c>
      <c r="I165" s="32"/>
      <c r="J165" s="32"/>
      <c r="K165" s="32"/>
      <c r="L165" s="32"/>
      <c r="M165" s="32"/>
      <c r="N165" s="32"/>
      <c r="O165" s="32"/>
      <c r="P165" s="32"/>
      <c r="Q165" s="32"/>
      <c r="R165" s="32"/>
      <c r="S165" s="32"/>
      <c r="T165" s="32"/>
      <c r="U165" s="32"/>
      <c r="V165" s="32"/>
      <c r="W165" s="32"/>
      <c r="X165" s="32"/>
      <c r="Y165" s="32"/>
      <c r="Z165" s="32"/>
      <c r="AA165" s="32"/>
      <c r="AB165" s="32"/>
      <c r="AC165" s="32"/>
      <c r="AD165" s="32"/>
      <c r="AE165" s="32"/>
      <c r="AF165" s="32">
        <v>1</v>
      </c>
      <c r="AG165" s="32"/>
      <c r="AH165" s="32"/>
      <c r="AI165" s="32"/>
      <c r="AJ165" s="32"/>
      <c r="AK165" s="32">
        <v>1</v>
      </c>
      <c r="AL165" s="32"/>
      <c r="AM165" s="32"/>
      <c r="AN165" s="32"/>
      <c r="AO165" s="32"/>
      <c r="AP165" s="32"/>
      <c r="AQ165" s="32"/>
      <c r="AR165" s="32"/>
      <c r="AS165" s="32"/>
      <c r="AT165" s="32"/>
      <c r="AU165" s="32">
        <v>1</v>
      </c>
      <c r="AV165" s="32"/>
      <c r="AW165" s="32"/>
      <c r="AX165" s="32"/>
      <c r="AY165" s="32">
        <v>0</v>
      </c>
      <c r="AZ165" s="32"/>
      <c r="BA165" s="32"/>
      <c r="BB165" s="32"/>
      <c r="BC165" s="32"/>
      <c r="BD165" s="1"/>
      <c r="BE165" s="1"/>
    </row>
    <row r="166" spans="1:57" s="4" customFormat="1" ht="23.95" customHeight="1" x14ac:dyDescent="0.3">
      <c r="A166" s="81" t="s">
        <v>258</v>
      </c>
      <c r="B166" s="100" t="s">
        <v>266</v>
      </c>
      <c r="C166" s="102">
        <f>SUM(D165:BC165)</f>
        <v>4</v>
      </c>
      <c r="D166" s="32"/>
      <c r="E166" s="32"/>
      <c r="F166" s="32">
        <v>0.25</v>
      </c>
      <c r="G166" s="32"/>
      <c r="H166" s="32">
        <v>0.25</v>
      </c>
      <c r="I166" s="32"/>
      <c r="J166" s="32"/>
      <c r="K166" s="32"/>
      <c r="L166" s="32">
        <v>0.25</v>
      </c>
      <c r="M166" s="32"/>
      <c r="N166" s="32"/>
      <c r="O166" s="32"/>
      <c r="P166" s="32"/>
      <c r="Q166" s="32"/>
      <c r="R166" s="32"/>
      <c r="S166" s="32"/>
      <c r="T166" s="32"/>
      <c r="U166" s="32"/>
      <c r="V166" s="32"/>
      <c r="W166" s="32"/>
      <c r="X166" s="32"/>
      <c r="Y166" s="32"/>
      <c r="Z166" s="32"/>
      <c r="AA166" s="32"/>
      <c r="AB166" s="32"/>
      <c r="AC166" s="32"/>
      <c r="AD166" s="32"/>
      <c r="AE166" s="32"/>
      <c r="AF166" s="32">
        <v>0.25</v>
      </c>
      <c r="AG166" s="32"/>
      <c r="AH166" s="32"/>
      <c r="AI166" s="32"/>
      <c r="AJ166" s="32"/>
      <c r="AK166" s="32"/>
      <c r="AL166" s="32"/>
      <c r="AM166" s="32"/>
      <c r="AN166" s="32"/>
      <c r="AO166" s="32"/>
      <c r="AP166" s="32"/>
      <c r="AQ166" s="32"/>
      <c r="AR166" s="32">
        <v>3</v>
      </c>
      <c r="AS166" s="32"/>
      <c r="AT166" s="32"/>
      <c r="AU166" s="32">
        <v>0.25</v>
      </c>
      <c r="AV166" s="32"/>
      <c r="AW166" s="32"/>
      <c r="AX166" s="32">
        <v>0.5</v>
      </c>
      <c r="AY166" s="32">
        <v>0.25</v>
      </c>
      <c r="AZ166" s="32"/>
      <c r="BA166" s="32"/>
      <c r="BB166" s="32"/>
      <c r="BC166" s="32"/>
      <c r="BD166" s="1"/>
      <c r="BE166" s="1"/>
    </row>
    <row r="167" spans="1:57" s="4" customFormat="1" ht="23.95" customHeight="1" x14ac:dyDescent="0.3">
      <c r="A167" s="81" t="s">
        <v>258</v>
      </c>
      <c r="B167" s="99" t="s">
        <v>267</v>
      </c>
      <c r="C167" s="38">
        <f>C168+C169+C170+C171+C172+C173</f>
        <v>271.26666666666665</v>
      </c>
      <c r="D167" s="90"/>
      <c r="E167" s="91"/>
      <c r="F167" s="91"/>
      <c r="G167" s="91"/>
      <c r="H167" s="91"/>
      <c r="I167" s="91"/>
      <c r="J167" s="91"/>
      <c r="K167" s="91"/>
      <c r="L167" s="91"/>
      <c r="M167" s="91"/>
      <c r="N167" s="91"/>
      <c r="O167" s="91"/>
      <c r="P167" s="91"/>
      <c r="Q167" s="91"/>
      <c r="R167" s="91"/>
      <c r="S167" s="91"/>
      <c r="T167" s="91"/>
      <c r="U167" s="91"/>
      <c r="V167" s="91"/>
      <c r="W167" s="91"/>
      <c r="X167" s="91"/>
      <c r="Y167" s="91"/>
      <c r="Z167" s="91"/>
      <c r="AA167" s="91"/>
      <c r="AB167" s="91"/>
      <c r="AC167" s="91"/>
      <c r="AD167" s="91"/>
      <c r="AE167" s="91"/>
      <c r="AF167" s="91"/>
      <c r="AG167" s="91"/>
      <c r="AH167" s="91"/>
      <c r="AI167" s="91"/>
      <c r="AJ167" s="91"/>
      <c r="AK167" s="91"/>
      <c r="AL167" s="91"/>
      <c r="AM167" s="91"/>
      <c r="AN167" s="91"/>
      <c r="AO167" s="91"/>
      <c r="AP167" s="91"/>
      <c r="AQ167" s="91"/>
      <c r="AR167" s="91"/>
      <c r="AS167" s="91"/>
      <c r="AT167" s="91"/>
      <c r="AU167" s="91"/>
      <c r="AV167" s="91"/>
      <c r="AW167" s="91"/>
      <c r="AX167" s="91"/>
      <c r="AY167" s="91"/>
      <c r="AZ167" s="91"/>
      <c r="BA167" s="91"/>
      <c r="BB167" s="91"/>
      <c r="BC167" s="91"/>
      <c r="BD167" s="1"/>
      <c r="BE167" s="1"/>
    </row>
    <row r="168" spans="1:57" s="4" customFormat="1" ht="23.95" customHeight="1" x14ac:dyDescent="0.3">
      <c r="A168" s="81" t="s">
        <v>258</v>
      </c>
      <c r="B168" s="100" t="s">
        <v>268</v>
      </c>
      <c r="C168" s="102">
        <f t="shared" ref="C168:C173" si="61">SUM(D167:BC167)</f>
        <v>0</v>
      </c>
      <c r="D168" s="32"/>
      <c r="E168" s="32"/>
      <c r="F168" s="32">
        <v>0.25</v>
      </c>
      <c r="G168" s="32"/>
      <c r="H168" s="32">
        <v>0.25</v>
      </c>
      <c r="I168" s="32">
        <v>0.25</v>
      </c>
      <c r="J168" s="32"/>
      <c r="K168" s="32"/>
      <c r="L168" s="32"/>
      <c r="M168" s="32"/>
      <c r="N168" s="32">
        <v>0.25</v>
      </c>
      <c r="O168" s="32"/>
      <c r="P168" s="32">
        <v>0.25</v>
      </c>
      <c r="Q168" s="32"/>
      <c r="R168" s="32"/>
      <c r="S168" s="32">
        <v>0.25</v>
      </c>
      <c r="T168" s="32"/>
      <c r="U168" s="32"/>
      <c r="V168" s="32"/>
      <c r="W168" s="32"/>
      <c r="X168" s="32"/>
      <c r="Y168" s="32"/>
      <c r="Z168" s="32"/>
      <c r="AA168" s="32"/>
      <c r="AB168" s="32"/>
      <c r="AC168" s="32"/>
      <c r="AD168" s="32">
        <v>0.25</v>
      </c>
      <c r="AE168" s="32">
        <v>0.25</v>
      </c>
      <c r="AF168" s="32">
        <v>2</v>
      </c>
      <c r="AG168" s="32"/>
      <c r="AH168" s="32"/>
      <c r="AI168" s="32"/>
      <c r="AJ168" s="32"/>
      <c r="AK168" s="32">
        <v>2</v>
      </c>
      <c r="AL168" s="32"/>
      <c r="AM168" s="32">
        <v>0.25</v>
      </c>
      <c r="AN168" s="32"/>
      <c r="AO168" s="32"/>
      <c r="AP168" s="32"/>
      <c r="AQ168" s="32"/>
      <c r="AR168" s="32"/>
      <c r="AS168" s="32"/>
      <c r="AT168" s="32"/>
      <c r="AU168" s="32">
        <v>0.25</v>
      </c>
      <c r="AV168" s="32"/>
      <c r="AW168" s="32">
        <v>0.25</v>
      </c>
      <c r="AX168" s="32"/>
      <c r="AY168" s="32">
        <v>0.25</v>
      </c>
      <c r="AZ168" s="32"/>
      <c r="BA168" s="32"/>
      <c r="BB168" s="32"/>
      <c r="BC168" s="32"/>
      <c r="BD168" s="1"/>
      <c r="BE168" s="1"/>
    </row>
    <row r="169" spans="1:57" s="4" customFormat="1" ht="23.95" customHeight="1" x14ac:dyDescent="0.3">
      <c r="A169" s="81" t="s">
        <v>258</v>
      </c>
      <c r="B169" s="100" t="s">
        <v>269</v>
      </c>
      <c r="C169" s="102">
        <f t="shared" si="61"/>
        <v>7</v>
      </c>
      <c r="D169" s="32"/>
      <c r="E169" s="32"/>
      <c r="F169" s="32">
        <v>4.75</v>
      </c>
      <c r="G169" s="32"/>
      <c r="H169" s="32"/>
      <c r="I169" s="32">
        <v>6</v>
      </c>
      <c r="J169" s="32"/>
      <c r="K169" s="32"/>
      <c r="L169" s="32"/>
      <c r="M169" s="32"/>
      <c r="N169" s="32"/>
      <c r="O169" s="32"/>
      <c r="P169" s="32"/>
      <c r="Q169" s="32"/>
      <c r="R169" s="32"/>
      <c r="S169" s="32"/>
      <c r="T169" s="32"/>
      <c r="U169" s="32"/>
      <c r="V169" s="32"/>
      <c r="W169" s="32"/>
      <c r="X169" s="32"/>
      <c r="Y169" s="32"/>
      <c r="Z169" s="32"/>
      <c r="AA169" s="32"/>
      <c r="AB169" s="32"/>
      <c r="AC169" s="32"/>
      <c r="AD169" s="32">
        <v>4</v>
      </c>
      <c r="AE169" s="32"/>
      <c r="AF169" s="32">
        <v>4</v>
      </c>
      <c r="AG169" s="32"/>
      <c r="AH169" s="32"/>
      <c r="AI169" s="32"/>
      <c r="AJ169" s="32"/>
      <c r="AK169" s="32">
        <v>7</v>
      </c>
      <c r="AL169" s="32"/>
      <c r="AM169" s="32">
        <v>4</v>
      </c>
      <c r="AN169" s="32"/>
      <c r="AO169" s="32"/>
      <c r="AP169" s="32"/>
      <c r="AQ169" s="32"/>
      <c r="AR169" s="32"/>
      <c r="AS169" s="32"/>
      <c r="AT169" s="32"/>
      <c r="AU169" s="32">
        <v>12</v>
      </c>
      <c r="AV169" s="32"/>
      <c r="AW169" s="32">
        <v>0</v>
      </c>
      <c r="AX169" s="32"/>
      <c r="AY169" s="32">
        <v>10</v>
      </c>
      <c r="AZ169" s="32"/>
      <c r="BA169" s="32"/>
      <c r="BB169" s="32"/>
      <c r="BC169" s="32"/>
      <c r="BD169" s="1"/>
      <c r="BE169" s="1"/>
    </row>
    <row r="170" spans="1:57" s="4" customFormat="1" ht="23.95" customHeight="1" x14ac:dyDescent="0.3">
      <c r="A170" s="81" t="s">
        <v>258</v>
      </c>
      <c r="B170" s="100" t="s">
        <v>270</v>
      </c>
      <c r="C170" s="102">
        <f t="shared" si="61"/>
        <v>51.75</v>
      </c>
      <c r="D170" s="32"/>
      <c r="E170" s="32"/>
      <c r="F170" s="32">
        <v>4.75</v>
      </c>
      <c r="G170" s="32"/>
      <c r="H170" s="32">
        <v>22</v>
      </c>
      <c r="I170" s="32">
        <v>10</v>
      </c>
      <c r="J170" s="32"/>
      <c r="K170" s="32"/>
      <c r="L170" s="32"/>
      <c r="M170" s="32"/>
      <c r="N170" s="32"/>
      <c r="O170" s="32"/>
      <c r="P170" s="32"/>
      <c r="Q170" s="32"/>
      <c r="R170" s="32"/>
      <c r="S170" s="32">
        <v>5.333333333333333</v>
      </c>
      <c r="T170" s="32"/>
      <c r="U170" s="32"/>
      <c r="V170" s="32"/>
      <c r="W170" s="32"/>
      <c r="X170" s="32"/>
      <c r="Y170" s="32"/>
      <c r="Z170" s="32"/>
      <c r="AA170" s="32"/>
      <c r="AB170" s="32"/>
      <c r="AC170" s="32"/>
      <c r="AD170" s="32">
        <v>12.333333333333332</v>
      </c>
      <c r="AE170" s="32"/>
      <c r="AF170" s="32">
        <v>4.6666666666666661</v>
      </c>
      <c r="AG170" s="32"/>
      <c r="AH170" s="32"/>
      <c r="AI170" s="32"/>
      <c r="AJ170" s="32"/>
      <c r="AK170" s="32">
        <v>26</v>
      </c>
      <c r="AL170" s="32"/>
      <c r="AM170" s="32">
        <v>11.333333333333332</v>
      </c>
      <c r="AN170" s="32"/>
      <c r="AO170" s="32"/>
      <c r="AP170" s="32"/>
      <c r="AQ170" s="32"/>
      <c r="AR170" s="32"/>
      <c r="AS170" s="32"/>
      <c r="AT170" s="32"/>
      <c r="AU170" s="32">
        <v>19</v>
      </c>
      <c r="AV170" s="32"/>
      <c r="AW170" s="32"/>
      <c r="AX170" s="32"/>
      <c r="AY170" s="32">
        <v>26</v>
      </c>
      <c r="AZ170" s="32"/>
      <c r="BA170" s="32"/>
      <c r="BB170" s="32"/>
      <c r="BC170" s="32"/>
      <c r="BD170" s="1"/>
      <c r="BE170" s="1"/>
    </row>
    <row r="171" spans="1:57" s="4" customFormat="1" ht="23.95" customHeight="1" x14ac:dyDescent="0.3">
      <c r="A171" s="81" t="s">
        <v>258</v>
      </c>
      <c r="B171" s="100" t="s">
        <v>271</v>
      </c>
      <c r="C171" s="102">
        <f t="shared" si="61"/>
        <v>141.41666666666669</v>
      </c>
      <c r="D171" s="32"/>
      <c r="E171" s="32"/>
      <c r="F171" s="32">
        <v>0</v>
      </c>
      <c r="G171" s="32"/>
      <c r="H171" s="32"/>
      <c r="I171" s="32">
        <v>0</v>
      </c>
      <c r="J171" s="32"/>
      <c r="K171" s="32"/>
      <c r="L171" s="32"/>
      <c r="M171" s="32"/>
      <c r="N171" s="32">
        <v>2.5</v>
      </c>
      <c r="O171" s="32"/>
      <c r="P171" s="32">
        <v>17</v>
      </c>
      <c r="Q171" s="32"/>
      <c r="R171" s="32"/>
      <c r="S171" s="32"/>
      <c r="T171" s="32"/>
      <c r="U171" s="32"/>
      <c r="V171" s="32"/>
      <c r="W171" s="32"/>
      <c r="X171" s="32"/>
      <c r="Y171" s="32"/>
      <c r="Z171" s="32"/>
      <c r="AA171" s="32"/>
      <c r="AB171" s="32"/>
      <c r="AC171" s="32"/>
      <c r="AD171" s="32"/>
      <c r="AE171" s="32">
        <v>19</v>
      </c>
      <c r="AF171" s="32">
        <v>0</v>
      </c>
      <c r="AG171" s="32"/>
      <c r="AH171" s="32"/>
      <c r="AI171" s="32"/>
      <c r="AJ171" s="32"/>
      <c r="AK171" s="32"/>
      <c r="AL171" s="32"/>
      <c r="AM171" s="32">
        <v>0</v>
      </c>
      <c r="AN171" s="32"/>
      <c r="AO171" s="32"/>
      <c r="AP171" s="32"/>
      <c r="AQ171" s="32"/>
      <c r="AR171" s="32"/>
      <c r="AS171" s="32"/>
      <c r="AT171" s="32"/>
      <c r="AU171" s="32"/>
      <c r="AV171" s="32"/>
      <c r="AW171" s="32">
        <v>0</v>
      </c>
      <c r="AX171" s="32"/>
      <c r="AY171" s="32"/>
      <c r="AZ171" s="32"/>
      <c r="BA171" s="32"/>
      <c r="BB171" s="32"/>
      <c r="BC171" s="32"/>
      <c r="BD171" s="1"/>
      <c r="BE171" s="1"/>
    </row>
    <row r="172" spans="1:57" s="4" customFormat="1" ht="23.95" customHeight="1" x14ac:dyDescent="0.3">
      <c r="A172" s="81" t="s">
        <v>258</v>
      </c>
      <c r="B172" s="100" t="s">
        <v>272</v>
      </c>
      <c r="C172" s="102">
        <f t="shared" si="61"/>
        <v>38.5</v>
      </c>
      <c r="D172" s="32"/>
      <c r="E172" s="32"/>
      <c r="F172" s="32">
        <v>0</v>
      </c>
      <c r="G172" s="32"/>
      <c r="H172" s="32"/>
      <c r="I172" s="32">
        <v>3</v>
      </c>
      <c r="J172" s="32"/>
      <c r="K172" s="32"/>
      <c r="L172" s="32"/>
      <c r="M172" s="32"/>
      <c r="N172" s="32">
        <v>29.599999999999998</v>
      </c>
      <c r="O172" s="32"/>
      <c r="P172" s="32"/>
      <c r="Q172" s="32"/>
      <c r="R172" s="32"/>
      <c r="S172" s="32"/>
      <c r="T172" s="32"/>
      <c r="U172" s="32"/>
      <c r="V172" s="32"/>
      <c r="W172" s="32"/>
      <c r="X172" s="32"/>
      <c r="Y172" s="32"/>
      <c r="Z172" s="32"/>
      <c r="AA172" s="32"/>
      <c r="AB172" s="32"/>
      <c r="AC172" s="32"/>
      <c r="AD172" s="32"/>
      <c r="AE172" s="32"/>
      <c r="AF172" s="32">
        <v>0</v>
      </c>
      <c r="AG172" s="32"/>
      <c r="AH172" s="32"/>
      <c r="AI172" s="32"/>
      <c r="AJ172" s="32"/>
      <c r="AK172" s="32"/>
      <c r="AL172" s="32"/>
      <c r="AM172" s="32"/>
      <c r="AN172" s="32"/>
      <c r="AO172" s="32"/>
      <c r="AP172" s="32"/>
      <c r="AQ172" s="32"/>
      <c r="AR172" s="32"/>
      <c r="AS172" s="32"/>
      <c r="AT172" s="32"/>
      <c r="AU172" s="32"/>
      <c r="AV172" s="32"/>
      <c r="AW172" s="32"/>
      <c r="AX172" s="32"/>
      <c r="AY172" s="32"/>
      <c r="AZ172" s="32"/>
      <c r="BA172" s="32"/>
      <c r="BB172" s="32"/>
      <c r="BC172" s="32"/>
      <c r="BD172" s="1"/>
      <c r="BE172" s="1"/>
    </row>
    <row r="173" spans="1:57" s="4" customFormat="1" ht="23.95" customHeight="1" x14ac:dyDescent="0.3">
      <c r="A173" s="81" t="s">
        <v>258</v>
      </c>
      <c r="B173" s="100" t="s">
        <v>273</v>
      </c>
      <c r="C173" s="102">
        <f t="shared" si="61"/>
        <v>32.599999999999994</v>
      </c>
      <c r="D173" s="32"/>
      <c r="E173" s="32"/>
      <c r="F173" s="32">
        <v>0.25</v>
      </c>
      <c r="G173" s="32"/>
      <c r="H173" s="32">
        <v>0.25</v>
      </c>
      <c r="I173" s="32">
        <v>0.25</v>
      </c>
      <c r="J173" s="32"/>
      <c r="K173" s="32"/>
      <c r="L173" s="32"/>
      <c r="M173" s="32"/>
      <c r="N173" s="32">
        <v>0.25</v>
      </c>
      <c r="O173" s="32"/>
      <c r="P173" s="32">
        <v>0.25</v>
      </c>
      <c r="Q173" s="32"/>
      <c r="R173" s="32"/>
      <c r="S173" s="32">
        <v>0.25</v>
      </c>
      <c r="T173" s="32"/>
      <c r="U173" s="32"/>
      <c r="V173" s="32"/>
      <c r="W173" s="32"/>
      <c r="X173" s="32"/>
      <c r="Y173" s="32"/>
      <c r="Z173" s="32"/>
      <c r="AA173" s="32"/>
      <c r="AB173" s="32"/>
      <c r="AC173" s="32"/>
      <c r="AD173" s="32">
        <v>0.25</v>
      </c>
      <c r="AE173" s="32">
        <v>0.25</v>
      </c>
      <c r="AF173" s="32">
        <v>3</v>
      </c>
      <c r="AG173" s="32"/>
      <c r="AH173" s="32"/>
      <c r="AI173" s="32"/>
      <c r="AJ173" s="32"/>
      <c r="AK173" s="32">
        <v>3</v>
      </c>
      <c r="AL173" s="32"/>
      <c r="AM173" s="32">
        <v>0.25</v>
      </c>
      <c r="AN173" s="32"/>
      <c r="AO173" s="32"/>
      <c r="AP173" s="32"/>
      <c r="AQ173" s="32"/>
      <c r="AR173" s="32"/>
      <c r="AS173" s="32"/>
      <c r="AT173" s="32"/>
      <c r="AU173" s="32">
        <v>0.25</v>
      </c>
      <c r="AV173" s="32"/>
      <c r="AW173" s="32"/>
      <c r="AX173" s="32"/>
      <c r="AY173" s="32">
        <v>0.25</v>
      </c>
      <c r="AZ173" s="32"/>
      <c r="BA173" s="32"/>
      <c r="BB173" s="32"/>
      <c r="BC173" s="32"/>
      <c r="BD173" s="1"/>
      <c r="BE173" s="1"/>
    </row>
    <row r="174" spans="1:57" s="4" customFormat="1" ht="23.95" customHeight="1" x14ac:dyDescent="0.3">
      <c r="A174" s="81" t="s">
        <v>258</v>
      </c>
      <c r="B174" s="99" t="s">
        <v>274</v>
      </c>
      <c r="C174" s="38">
        <f>C175+C176+C183+C182+C179+C180+C181+C178+C177</f>
        <v>286.81333333333328</v>
      </c>
      <c r="D174" s="90"/>
      <c r="E174" s="91"/>
      <c r="F174" s="91"/>
      <c r="G174" s="91"/>
      <c r="H174" s="91"/>
      <c r="I174" s="91"/>
      <c r="J174" s="91"/>
      <c r="K174" s="91"/>
      <c r="L174" s="91"/>
      <c r="M174" s="91"/>
      <c r="N174" s="91"/>
      <c r="O174" s="91"/>
      <c r="P174" s="91"/>
      <c r="Q174" s="91"/>
      <c r="R174" s="91"/>
      <c r="S174" s="91"/>
      <c r="T174" s="91"/>
      <c r="U174" s="91"/>
      <c r="V174" s="91"/>
      <c r="W174" s="91"/>
      <c r="X174" s="91"/>
      <c r="Y174" s="91"/>
      <c r="Z174" s="91"/>
      <c r="AA174" s="91"/>
      <c r="AB174" s="91"/>
      <c r="AC174" s="91"/>
      <c r="AD174" s="91"/>
      <c r="AE174" s="91"/>
      <c r="AF174" s="91"/>
      <c r="AG174" s="91"/>
      <c r="AH174" s="91"/>
      <c r="AI174" s="91"/>
      <c r="AJ174" s="91"/>
      <c r="AK174" s="91"/>
      <c r="AL174" s="91"/>
      <c r="AM174" s="91"/>
      <c r="AN174" s="91"/>
      <c r="AO174" s="91"/>
      <c r="AP174" s="91"/>
      <c r="AQ174" s="91"/>
      <c r="AR174" s="91"/>
      <c r="AS174" s="91"/>
      <c r="AT174" s="91"/>
      <c r="AU174" s="91"/>
      <c r="AV174" s="91"/>
      <c r="AW174" s="91"/>
      <c r="AX174" s="91"/>
      <c r="AY174" s="91"/>
      <c r="AZ174" s="91"/>
      <c r="BA174" s="91"/>
      <c r="BB174" s="91"/>
      <c r="BC174" s="91"/>
      <c r="BD174" s="1"/>
      <c r="BE174" s="1"/>
    </row>
    <row r="175" spans="1:57" s="4" customFormat="1" ht="23.95" customHeight="1" x14ac:dyDescent="0.3">
      <c r="A175" s="81" t="s">
        <v>258</v>
      </c>
      <c r="B175" s="100" t="s">
        <v>275</v>
      </c>
      <c r="C175" s="102">
        <f t="shared" ref="C175:C183" si="62">SUM(D174:BC174)</f>
        <v>0</v>
      </c>
      <c r="D175" s="32"/>
      <c r="E175" s="32"/>
      <c r="F175" s="32">
        <v>0.5</v>
      </c>
      <c r="G175" s="32"/>
      <c r="H175" s="32">
        <v>0.25</v>
      </c>
      <c r="I175" s="32">
        <v>0.25</v>
      </c>
      <c r="J175" s="32"/>
      <c r="K175" s="32"/>
      <c r="L175" s="32"/>
      <c r="M175" s="32"/>
      <c r="N175" s="32">
        <v>0.25</v>
      </c>
      <c r="O175" s="32"/>
      <c r="P175" s="32">
        <v>0.25</v>
      </c>
      <c r="Q175" s="32"/>
      <c r="R175" s="32"/>
      <c r="S175" s="32">
        <v>2</v>
      </c>
      <c r="T175" s="32">
        <v>0.25</v>
      </c>
      <c r="U175" s="32"/>
      <c r="V175" s="32"/>
      <c r="W175" s="32"/>
      <c r="X175" s="32"/>
      <c r="Y175" s="32"/>
      <c r="Z175" s="32"/>
      <c r="AA175" s="32"/>
      <c r="AB175" s="32">
        <v>0.25</v>
      </c>
      <c r="AC175" s="32"/>
      <c r="AD175" s="32">
        <v>0.25</v>
      </c>
      <c r="AE175" s="32">
        <v>0.25</v>
      </c>
      <c r="AF175" s="32">
        <v>0.25</v>
      </c>
      <c r="AG175" s="32">
        <v>0.25</v>
      </c>
      <c r="AH175" s="32"/>
      <c r="AI175" s="32"/>
      <c r="AJ175" s="32"/>
      <c r="AK175" s="32">
        <v>0.25</v>
      </c>
      <c r="AL175" s="32"/>
      <c r="AM175" s="32">
        <v>0.25</v>
      </c>
      <c r="AN175" s="32"/>
      <c r="AO175" s="32"/>
      <c r="AP175" s="32"/>
      <c r="AQ175" s="32"/>
      <c r="AR175" s="32"/>
      <c r="AS175" s="32"/>
      <c r="AT175" s="32"/>
      <c r="AU175" s="32">
        <v>2</v>
      </c>
      <c r="AV175" s="32"/>
      <c r="AW175" s="32">
        <v>0.25</v>
      </c>
      <c r="AX175" s="32"/>
      <c r="AY175" s="32"/>
      <c r="AZ175" s="32"/>
      <c r="BA175" s="32"/>
      <c r="BB175" s="32"/>
      <c r="BC175" s="32"/>
      <c r="BD175" s="1"/>
      <c r="BE175" s="1"/>
    </row>
    <row r="176" spans="1:57" s="4" customFormat="1" ht="23.95" customHeight="1" x14ac:dyDescent="0.3">
      <c r="A176" s="81" t="s">
        <v>258</v>
      </c>
      <c r="B176" s="100" t="s">
        <v>276</v>
      </c>
      <c r="C176" s="102">
        <f t="shared" si="62"/>
        <v>7.75</v>
      </c>
      <c r="D176" s="32"/>
      <c r="E176" s="32"/>
      <c r="F176" s="32">
        <v>0.75</v>
      </c>
      <c r="G176" s="32"/>
      <c r="H176" s="32">
        <v>2</v>
      </c>
      <c r="I176" s="32">
        <v>4.6666666666666661</v>
      </c>
      <c r="J176" s="32"/>
      <c r="K176" s="32"/>
      <c r="L176" s="32"/>
      <c r="M176" s="32"/>
      <c r="N176" s="32">
        <v>10</v>
      </c>
      <c r="O176" s="32"/>
      <c r="P176" s="32"/>
      <c r="Q176" s="32"/>
      <c r="R176" s="32"/>
      <c r="S176" s="32">
        <v>12.333333333333332</v>
      </c>
      <c r="T176" s="32">
        <v>8</v>
      </c>
      <c r="U176" s="32"/>
      <c r="V176" s="32"/>
      <c r="W176" s="32"/>
      <c r="X176" s="32"/>
      <c r="Y176" s="32"/>
      <c r="Z176" s="32"/>
      <c r="AA176" s="32"/>
      <c r="AB176" s="32">
        <v>5.333333333333333</v>
      </c>
      <c r="AC176" s="32"/>
      <c r="AD176" s="32"/>
      <c r="AE176" s="32"/>
      <c r="AF176" s="32"/>
      <c r="AG176" s="32"/>
      <c r="AH176" s="32"/>
      <c r="AI176" s="32"/>
      <c r="AJ176" s="32"/>
      <c r="AK176" s="32">
        <v>0</v>
      </c>
      <c r="AL176" s="32"/>
      <c r="AM176" s="32">
        <v>4.6666666666666661</v>
      </c>
      <c r="AN176" s="32"/>
      <c r="AO176" s="32"/>
      <c r="AP176" s="32"/>
      <c r="AQ176" s="32"/>
      <c r="AR176" s="32"/>
      <c r="AS176" s="32"/>
      <c r="AT176" s="32"/>
      <c r="AU176" s="32"/>
      <c r="AV176" s="32"/>
      <c r="AW176" s="32">
        <v>10</v>
      </c>
      <c r="AX176" s="32"/>
      <c r="AY176" s="32"/>
      <c r="AZ176" s="32"/>
      <c r="BA176" s="32"/>
      <c r="BB176" s="32"/>
      <c r="BC176" s="32"/>
      <c r="BD176" s="1"/>
      <c r="BE176" s="1"/>
    </row>
    <row r="177" spans="1:57" s="4" customFormat="1" ht="23.95" customHeight="1" x14ac:dyDescent="0.3">
      <c r="A177" s="81" t="s">
        <v>258</v>
      </c>
      <c r="B177" s="100" t="s">
        <v>277</v>
      </c>
      <c r="C177" s="102">
        <f t="shared" si="62"/>
        <v>57.75</v>
      </c>
      <c r="D177" s="32"/>
      <c r="E177" s="32"/>
      <c r="F177" s="32">
        <v>0.75</v>
      </c>
      <c r="G177" s="32"/>
      <c r="H177" s="32">
        <v>2</v>
      </c>
      <c r="I177" s="32">
        <v>4.6666666666666661</v>
      </c>
      <c r="J177" s="32"/>
      <c r="K177" s="32"/>
      <c r="L177" s="32"/>
      <c r="M177" s="32"/>
      <c r="N177" s="32">
        <v>10</v>
      </c>
      <c r="O177" s="32"/>
      <c r="P177" s="32"/>
      <c r="Q177" s="32"/>
      <c r="R177" s="32"/>
      <c r="S177" s="32">
        <v>11.666666666666666</v>
      </c>
      <c r="T177" s="32">
        <v>8</v>
      </c>
      <c r="U177" s="32"/>
      <c r="V177" s="32"/>
      <c r="W177" s="32"/>
      <c r="X177" s="32"/>
      <c r="Y177" s="32"/>
      <c r="Z177" s="32"/>
      <c r="AA177" s="32"/>
      <c r="AB177" s="32">
        <v>4.6666666666666661</v>
      </c>
      <c r="AC177" s="32"/>
      <c r="AD177" s="32"/>
      <c r="AE177" s="32"/>
      <c r="AF177" s="32"/>
      <c r="AG177" s="32"/>
      <c r="AH177" s="32"/>
      <c r="AI177" s="32"/>
      <c r="AJ177" s="32"/>
      <c r="AK177" s="32">
        <v>0</v>
      </c>
      <c r="AL177" s="32"/>
      <c r="AM177" s="32">
        <v>4.6666666666666661</v>
      </c>
      <c r="AN177" s="32"/>
      <c r="AO177" s="32"/>
      <c r="AP177" s="32"/>
      <c r="AQ177" s="32"/>
      <c r="AR177" s="32"/>
      <c r="AS177" s="32"/>
      <c r="AT177" s="32"/>
      <c r="AU177" s="32"/>
      <c r="AV177" s="32"/>
      <c r="AW177" s="32">
        <v>8</v>
      </c>
      <c r="AX177" s="32"/>
      <c r="AY177" s="32"/>
      <c r="AZ177" s="32"/>
      <c r="BA177" s="32"/>
      <c r="BB177" s="32"/>
      <c r="BC177" s="32"/>
      <c r="BD177" s="1"/>
      <c r="BE177" s="1"/>
    </row>
    <row r="178" spans="1:57" s="4" customFormat="1" ht="23.95" customHeight="1" x14ac:dyDescent="0.3">
      <c r="A178" s="81" t="s">
        <v>258</v>
      </c>
      <c r="B178" s="100" t="s">
        <v>278</v>
      </c>
      <c r="C178" s="102">
        <f t="shared" si="62"/>
        <v>54.416666666666657</v>
      </c>
      <c r="D178" s="32"/>
      <c r="E178" s="32"/>
      <c r="F178" s="32">
        <v>1</v>
      </c>
      <c r="G178" s="32"/>
      <c r="H178" s="32">
        <v>2</v>
      </c>
      <c r="I178" s="32">
        <v>4.6666666666666661</v>
      </c>
      <c r="J178" s="32"/>
      <c r="K178" s="32"/>
      <c r="L178" s="32"/>
      <c r="M178" s="32"/>
      <c r="N178" s="32">
        <v>10</v>
      </c>
      <c r="O178" s="32"/>
      <c r="P178" s="32"/>
      <c r="Q178" s="32"/>
      <c r="R178" s="32"/>
      <c r="S178" s="32">
        <v>11.666666666666666</v>
      </c>
      <c r="T178" s="32">
        <v>8</v>
      </c>
      <c r="U178" s="32"/>
      <c r="V178" s="32"/>
      <c r="W178" s="32"/>
      <c r="X178" s="32"/>
      <c r="Y178" s="32"/>
      <c r="Z178" s="32"/>
      <c r="AA178" s="32"/>
      <c r="AB178" s="32">
        <v>4.6666666666666661</v>
      </c>
      <c r="AC178" s="32"/>
      <c r="AD178" s="32"/>
      <c r="AE178" s="32"/>
      <c r="AF178" s="32"/>
      <c r="AG178" s="32"/>
      <c r="AH178" s="32"/>
      <c r="AI178" s="32"/>
      <c r="AJ178" s="32"/>
      <c r="AK178" s="32">
        <v>0</v>
      </c>
      <c r="AL178" s="32"/>
      <c r="AM178" s="32">
        <v>4.6666666666666661</v>
      </c>
      <c r="AN178" s="32"/>
      <c r="AO178" s="32"/>
      <c r="AP178" s="32"/>
      <c r="AQ178" s="32"/>
      <c r="AR178" s="32"/>
      <c r="AS178" s="32"/>
      <c r="AT178" s="32"/>
      <c r="AU178" s="32"/>
      <c r="AV178" s="32"/>
      <c r="AW178" s="32">
        <v>8</v>
      </c>
      <c r="AX178" s="32"/>
      <c r="AY178" s="32"/>
      <c r="AZ178" s="32"/>
      <c r="BA178" s="32"/>
      <c r="BB178" s="32"/>
      <c r="BC178" s="32"/>
      <c r="BD178" s="1"/>
      <c r="BE178" s="1"/>
    </row>
    <row r="179" spans="1:57" s="4" customFormat="1" ht="23.95" customHeight="1" x14ac:dyDescent="0.3">
      <c r="A179" s="81" t="s">
        <v>258</v>
      </c>
      <c r="B179" s="100" t="s">
        <v>279</v>
      </c>
      <c r="C179" s="102">
        <f t="shared" si="62"/>
        <v>54.666666666666657</v>
      </c>
      <c r="D179" s="32"/>
      <c r="E179" s="32"/>
      <c r="F179" s="32">
        <v>0</v>
      </c>
      <c r="G179" s="32">
        <v>12</v>
      </c>
      <c r="H179" s="32">
        <v>0</v>
      </c>
      <c r="I179" s="32"/>
      <c r="J179" s="32"/>
      <c r="K179" s="32"/>
      <c r="L179" s="32"/>
      <c r="M179" s="32"/>
      <c r="N179" s="32"/>
      <c r="O179" s="32"/>
      <c r="P179" s="32"/>
      <c r="Q179" s="32"/>
      <c r="R179" s="32"/>
      <c r="S179" s="32"/>
      <c r="T179" s="32"/>
      <c r="U179" s="32"/>
      <c r="V179" s="32"/>
      <c r="W179" s="32"/>
      <c r="X179" s="32"/>
      <c r="Y179" s="32"/>
      <c r="Z179" s="32"/>
      <c r="AA179" s="32"/>
      <c r="AB179" s="32"/>
      <c r="AC179" s="32"/>
      <c r="AD179" s="32"/>
      <c r="AE179" s="32"/>
      <c r="AF179" s="32"/>
      <c r="AG179" s="32"/>
      <c r="AH179" s="32"/>
      <c r="AI179" s="32"/>
      <c r="AJ179" s="32"/>
      <c r="AK179" s="32"/>
      <c r="AL179" s="32"/>
      <c r="AM179" s="32">
        <v>0</v>
      </c>
      <c r="AN179" s="32"/>
      <c r="AO179" s="32"/>
      <c r="AP179" s="32"/>
      <c r="AQ179" s="32"/>
      <c r="AR179" s="32"/>
      <c r="AS179" s="32"/>
      <c r="AT179" s="32">
        <v>24.48</v>
      </c>
      <c r="AU179" s="32"/>
      <c r="AV179" s="32"/>
      <c r="AW179" s="32"/>
      <c r="AX179" s="32"/>
      <c r="AY179" s="32"/>
      <c r="AZ179" s="32"/>
      <c r="BA179" s="32"/>
      <c r="BB179" s="32"/>
      <c r="BC179" s="32"/>
      <c r="BD179" s="1"/>
      <c r="BE179" s="1"/>
    </row>
    <row r="180" spans="1:57" s="4" customFormat="1" ht="23.95" customHeight="1" x14ac:dyDescent="0.3">
      <c r="A180" s="81" t="s">
        <v>258</v>
      </c>
      <c r="B180" s="100" t="s">
        <v>280</v>
      </c>
      <c r="C180" s="102">
        <f t="shared" si="62"/>
        <v>36.480000000000004</v>
      </c>
      <c r="D180" s="32"/>
      <c r="E180" s="32"/>
      <c r="F180" s="32">
        <v>0</v>
      </c>
      <c r="G180" s="32"/>
      <c r="H180" s="32"/>
      <c r="I180" s="32"/>
      <c r="J180" s="32"/>
      <c r="K180" s="32"/>
      <c r="L180" s="32"/>
      <c r="M180" s="32"/>
      <c r="N180" s="32"/>
      <c r="O180" s="32"/>
      <c r="P180" s="32">
        <v>25</v>
      </c>
      <c r="Q180" s="32"/>
      <c r="R180" s="32"/>
      <c r="S180" s="32"/>
      <c r="T180" s="32"/>
      <c r="U180" s="32"/>
      <c r="V180" s="32"/>
      <c r="W180" s="32"/>
      <c r="X180" s="32"/>
      <c r="Y180" s="32"/>
      <c r="Z180" s="32"/>
      <c r="AA180" s="32"/>
      <c r="AB180" s="32"/>
      <c r="AC180" s="32"/>
      <c r="AD180" s="32"/>
      <c r="AE180" s="32">
        <v>21</v>
      </c>
      <c r="AF180" s="32"/>
      <c r="AG180" s="32"/>
      <c r="AH180" s="32"/>
      <c r="AI180" s="32"/>
      <c r="AJ180" s="32"/>
      <c r="AK180" s="32"/>
      <c r="AL180" s="32"/>
      <c r="AM180" s="32"/>
      <c r="AN180" s="32"/>
      <c r="AO180" s="32"/>
      <c r="AP180" s="32"/>
      <c r="AQ180" s="32"/>
      <c r="AR180" s="32"/>
      <c r="AS180" s="32"/>
      <c r="AT180" s="32"/>
      <c r="AU180" s="32"/>
      <c r="AV180" s="32"/>
      <c r="AW180" s="32"/>
      <c r="AX180" s="32"/>
      <c r="AY180" s="32"/>
      <c r="AZ180" s="32"/>
      <c r="BA180" s="32"/>
      <c r="BB180" s="32"/>
      <c r="BC180" s="32"/>
      <c r="BD180" s="1"/>
      <c r="BE180" s="1"/>
    </row>
    <row r="181" spans="1:57" s="4" customFormat="1" ht="23.95" customHeight="1" x14ac:dyDescent="0.3">
      <c r="A181" s="81" t="s">
        <v>258</v>
      </c>
      <c r="B181" s="100" t="s">
        <v>281</v>
      </c>
      <c r="C181" s="102">
        <f t="shared" si="62"/>
        <v>46</v>
      </c>
      <c r="D181" s="32"/>
      <c r="E181" s="32"/>
      <c r="F181" s="32">
        <v>0.5</v>
      </c>
      <c r="G181" s="32"/>
      <c r="H181" s="32"/>
      <c r="I181" s="32"/>
      <c r="J181" s="32"/>
      <c r="K181" s="32"/>
      <c r="L181" s="32"/>
      <c r="M181" s="32"/>
      <c r="N181" s="32"/>
      <c r="O181" s="32"/>
      <c r="P181" s="32"/>
      <c r="Q181" s="32"/>
      <c r="R181" s="32"/>
      <c r="S181" s="32"/>
      <c r="T181" s="32"/>
      <c r="U181" s="32"/>
      <c r="V181" s="32"/>
      <c r="W181" s="32"/>
      <c r="X181" s="32"/>
      <c r="Y181" s="32"/>
      <c r="Z181" s="32"/>
      <c r="AA181" s="32"/>
      <c r="AB181" s="32">
        <v>0</v>
      </c>
      <c r="AC181" s="32"/>
      <c r="AD181" s="32">
        <v>0</v>
      </c>
      <c r="AE181" s="32"/>
      <c r="AF181" s="32"/>
      <c r="AG181" s="32">
        <v>15</v>
      </c>
      <c r="AH181" s="32"/>
      <c r="AI181" s="32"/>
      <c r="AJ181" s="32"/>
      <c r="AK181" s="32"/>
      <c r="AL181" s="32"/>
      <c r="AM181" s="32"/>
      <c r="AN181" s="32"/>
      <c r="AO181" s="32"/>
      <c r="AP181" s="32"/>
      <c r="AQ181" s="32"/>
      <c r="AR181" s="32"/>
      <c r="AS181" s="32"/>
      <c r="AT181" s="32"/>
      <c r="AU181" s="32"/>
      <c r="AV181" s="32"/>
      <c r="AW181" s="32"/>
      <c r="AX181" s="32">
        <v>3</v>
      </c>
      <c r="AY181" s="32"/>
      <c r="AZ181" s="32"/>
      <c r="BA181" s="32"/>
      <c r="BB181" s="32"/>
      <c r="BC181" s="32"/>
      <c r="BD181" s="1"/>
      <c r="BE181" s="1"/>
    </row>
    <row r="182" spans="1:57" s="4" customFormat="1" ht="23.95" customHeight="1" x14ac:dyDescent="0.3">
      <c r="A182" s="81" t="s">
        <v>258</v>
      </c>
      <c r="B182" s="100" t="s">
        <v>282</v>
      </c>
      <c r="C182" s="102">
        <f t="shared" si="62"/>
        <v>18.5</v>
      </c>
      <c r="D182" s="32"/>
      <c r="E182" s="32"/>
      <c r="F182" s="32">
        <v>0.25</v>
      </c>
      <c r="G182" s="32"/>
      <c r="H182" s="32">
        <v>0.25</v>
      </c>
      <c r="I182" s="32">
        <v>0.25</v>
      </c>
      <c r="J182" s="32"/>
      <c r="K182" s="32"/>
      <c r="L182" s="32"/>
      <c r="M182" s="32"/>
      <c r="N182" s="32">
        <v>0.25</v>
      </c>
      <c r="O182" s="32"/>
      <c r="P182" s="32">
        <v>0.25</v>
      </c>
      <c r="Q182" s="32"/>
      <c r="R182" s="32"/>
      <c r="S182" s="32">
        <v>4</v>
      </c>
      <c r="T182" s="32">
        <v>0.25</v>
      </c>
      <c r="U182" s="32"/>
      <c r="V182" s="32"/>
      <c r="W182" s="32"/>
      <c r="X182" s="32"/>
      <c r="Y182" s="32"/>
      <c r="Z182" s="32"/>
      <c r="AA182" s="32"/>
      <c r="AB182" s="32">
        <v>0.25</v>
      </c>
      <c r="AC182" s="32"/>
      <c r="AD182" s="32">
        <v>0.25</v>
      </c>
      <c r="AE182" s="32">
        <v>0.25</v>
      </c>
      <c r="AF182" s="32"/>
      <c r="AG182" s="32">
        <v>0.25</v>
      </c>
      <c r="AH182" s="32"/>
      <c r="AI182" s="32"/>
      <c r="AJ182" s="32"/>
      <c r="AK182" s="32">
        <v>0.25</v>
      </c>
      <c r="AL182" s="32"/>
      <c r="AM182" s="32">
        <v>0.25</v>
      </c>
      <c r="AN182" s="32"/>
      <c r="AO182" s="32"/>
      <c r="AP182" s="32"/>
      <c r="AQ182" s="32"/>
      <c r="AR182" s="32"/>
      <c r="AS182" s="32"/>
      <c r="AT182" s="32"/>
      <c r="AU182" s="32">
        <v>4</v>
      </c>
      <c r="AV182" s="32"/>
      <c r="AW182" s="32">
        <v>0.25</v>
      </c>
      <c r="AX182" s="32"/>
      <c r="AY182" s="32"/>
      <c r="AZ182" s="32"/>
      <c r="BA182" s="32"/>
      <c r="BB182" s="32"/>
      <c r="BC182" s="32"/>
      <c r="BD182" s="1"/>
      <c r="BE182" s="1"/>
    </row>
    <row r="183" spans="1:57" s="4" customFormat="1" ht="23.95" customHeight="1" x14ac:dyDescent="0.3">
      <c r="A183" s="81" t="s">
        <v>258</v>
      </c>
      <c r="B183" s="100" t="s">
        <v>283</v>
      </c>
      <c r="C183" s="102">
        <f t="shared" si="62"/>
        <v>11.25</v>
      </c>
      <c r="D183" s="32"/>
      <c r="E183" s="32"/>
      <c r="F183" s="32"/>
      <c r="G183" s="32"/>
      <c r="H183" s="32">
        <v>0</v>
      </c>
      <c r="I183" s="32"/>
      <c r="J183" s="32"/>
      <c r="K183" s="32"/>
      <c r="L183" s="32"/>
      <c r="M183" s="32"/>
      <c r="N183" s="32"/>
      <c r="O183" s="32"/>
      <c r="P183" s="32"/>
      <c r="Q183" s="32"/>
      <c r="R183" s="32"/>
      <c r="S183" s="32"/>
      <c r="T183" s="32"/>
      <c r="U183" s="32"/>
      <c r="V183" s="32"/>
      <c r="W183" s="32"/>
      <c r="X183" s="32"/>
      <c r="Y183" s="32"/>
      <c r="Z183" s="32"/>
      <c r="AA183" s="32"/>
      <c r="AB183" s="32">
        <v>0</v>
      </c>
      <c r="AC183" s="32"/>
      <c r="AD183" s="32">
        <v>0</v>
      </c>
      <c r="AE183" s="32"/>
      <c r="AF183" s="32">
        <v>2</v>
      </c>
      <c r="AG183" s="32">
        <v>0</v>
      </c>
      <c r="AH183" s="32"/>
      <c r="AI183" s="32"/>
      <c r="AJ183" s="32"/>
      <c r="AK183" s="32">
        <v>0</v>
      </c>
      <c r="AL183" s="32"/>
      <c r="AM183" s="32"/>
      <c r="AN183" s="32"/>
      <c r="AO183" s="32"/>
      <c r="AP183" s="32"/>
      <c r="AQ183" s="32"/>
      <c r="AR183" s="32">
        <v>7.5</v>
      </c>
      <c r="AS183" s="32"/>
      <c r="AT183" s="32"/>
      <c r="AU183" s="32"/>
      <c r="AV183" s="32"/>
      <c r="AW183" s="32"/>
      <c r="AX183" s="32"/>
      <c r="AY183" s="32"/>
      <c r="AZ183" s="32"/>
      <c r="BA183" s="32"/>
      <c r="BB183" s="32"/>
      <c r="BC183" s="32"/>
      <c r="BD183" s="1"/>
      <c r="BE183" s="1"/>
    </row>
    <row r="184" spans="1:57" s="4" customFormat="1" ht="23.95" customHeight="1" x14ac:dyDescent="0.3">
      <c r="A184" s="81" t="s">
        <v>258</v>
      </c>
      <c r="B184" s="99" t="s">
        <v>284</v>
      </c>
      <c r="C184" s="38">
        <f>C185+C186</f>
        <v>12.333333333333332</v>
      </c>
      <c r="D184" s="90"/>
      <c r="E184" s="91"/>
      <c r="F184" s="91"/>
      <c r="G184" s="91"/>
      <c r="H184" s="91"/>
      <c r="I184" s="91"/>
      <c r="J184" s="91"/>
      <c r="K184" s="91"/>
      <c r="L184" s="91"/>
      <c r="M184" s="91"/>
      <c r="N184" s="91"/>
      <c r="O184" s="91"/>
      <c r="P184" s="91"/>
      <c r="Q184" s="91"/>
      <c r="R184" s="91"/>
      <c r="S184" s="91"/>
      <c r="T184" s="91"/>
      <c r="U184" s="91"/>
      <c r="V184" s="91"/>
      <c r="W184" s="91"/>
      <c r="X184" s="91"/>
      <c r="Y184" s="91"/>
      <c r="Z184" s="91"/>
      <c r="AA184" s="91"/>
      <c r="AB184" s="91"/>
      <c r="AC184" s="91"/>
      <c r="AD184" s="91"/>
      <c r="AE184" s="91"/>
      <c r="AF184" s="91"/>
      <c r="AG184" s="91"/>
      <c r="AH184" s="91"/>
      <c r="AI184" s="91"/>
      <c r="AJ184" s="91"/>
      <c r="AK184" s="91"/>
      <c r="AL184" s="91"/>
      <c r="AM184" s="91"/>
      <c r="AN184" s="91"/>
      <c r="AO184" s="91"/>
      <c r="AP184" s="91"/>
      <c r="AQ184" s="91"/>
      <c r="AR184" s="91"/>
      <c r="AS184" s="91"/>
      <c r="AT184" s="91"/>
      <c r="AU184" s="91"/>
      <c r="AV184" s="91"/>
      <c r="AW184" s="91"/>
      <c r="AX184" s="91"/>
      <c r="AY184" s="91"/>
      <c r="AZ184" s="91"/>
      <c r="BA184" s="91"/>
      <c r="BB184" s="91"/>
      <c r="BC184" s="91"/>
      <c r="BD184" s="1"/>
      <c r="BE184" s="1"/>
    </row>
    <row r="185" spans="1:57" s="4" customFormat="1" ht="23.95" customHeight="1" x14ac:dyDescent="0.3">
      <c r="A185" s="81" t="s">
        <v>258</v>
      </c>
      <c r="B185" s="100" t="s">
        <v>285</v>
      </c>
      <c r="C185" s="102">
        <f>SUM(D184:BC184)</f>
        <v>0</v>
      </c>
      <c r="D185" s="32"/>
      <c r="E185" s="32"/>
      <c r="F185" s="32">
        <v>0</v>
      </c>
      <c r="G185" s="32"/>
      <c r="H185" s="32">
        <v>0</v>
      </c>
      <c r="I185" s="32"/>
      <c r="J185" s="32"/>
      <c r="K185" s="32"/>
      <c r="L185" s="32">
        <v>4</v>
      </c>
      <c r="M185" s="32"/>
      <c r="N185" s="32">
        <v>1</v>
      </c>
      <c r="O185" s="32"/>
      <c r="P185" s="32">
        <v>0</v>
      </c>
      <c r="Q185" s="32"/>
      <c r="R185" s="32"/>
      <c r="S185" s="32"/>
      <c r="T185" s="32"/>
      <c r="U185" s="32"/>
      <c r="V185" s="32"/>
      <c r="W185" s="32"/>
      <c r="X185" s="32"/>
      <c r="Y185" s="32"/>
      <c r="Z185" s="32"/>
      <c r="AA185" s="32"/>
      <c r="AB185" s="32"/>
      <c r="AC185" s="32"/>
      <c r="AD185" s="32"/>
      <c r="AE185" s="32">
        <v>0</v>
      </c>
      <c r="AF185" s="32">
        <v>3.333333333333333</v>
      </c>
      <c r="AG185" s="32"/>
      <c r="AH185" s="32"/>
      <c r="AI185" s="32"/>
      <c r="AJ185" s="32"/>
      <c r="AK185" s="32">
        <v>0</v>
      </c>
      <c r="AL185" s="32"/>
      <c r="AM185" s="32"/>
      <c r="AN185" s="32"/>
      <c r="AO185" s="32"/>
      <c r="AP185" s="32"/>
      <c r="AQ185" s="32"/>
      <c r="AR185" s="32">
        <v>4</v>
      </c>
      <c r="AS185" s="32"/>
      <c r="AT185" s="32"/>
      <c r="AU185" s="32"/>
      <c r="AV185" s="32"/>
      <c r="AW185" s="32"/>
      <c r="AX185" s="32"/>
      <c r="AY185" s="32"/>
      <c r="AZ185" s="32"/>
      <c r="BA185" s="32"/>
      <c r="BB185" s="32"/>
      <c r="BC185" s="32"/>
      <c r="BD185" s="1"/>
      <c r="BE185" s="1"/>
    </row>
    <row r="186" spans="1:57" s="4" customFormat="1" ht="23.95" customHeight="1" x14ac:dyDescent="0.3">
      <c r="A186" s="81" t="s">
        <v>258</v>
      </c>
      <c r="B186" s="100" t="s">
        <v>286</v>
      </c>
      <c r="C186" s="102">
        <f>SUM(D185:BC185)</f>
        <v>12.333333333333332</v>
      </c>
      <c r="D186" s="32"/>
      <c r="E186" s="32"/>
      <c r="F186" s="32">
        <v>0.5</v>
      </c>
      <c r="G186" s="32"/>
      <c r="H186" s="32">
        <v>0</v>
      </c>
      <c r="I186" s="32"/>
      <c r="J186" s="32"/>
      <c r="K186" s="32"/>
      <c r="L186" s="32">
        <v>4</v>
      </c>
      <c r="M186" s="32"/>
      <c r="N186" s="32">
        <v>1</v>
      </c>
      <c r="O186" s="32"/>
      <c r="P186" s="32">
        <v>0</v>
      </c>
      <c r="Q186" s="32"/>
      <c r="R186" s="32"/>
      <c r="S186" s="32"/>
      <c r="T186" s="32"/>
      <c r="U186" s="32"/>
      <c r="V186" s="32"/>
      <c r="W186" s="32"/>
      <c r="X186" s="32"/>
      <c r="Y186" s="32"/>
      <c r="Z186" s="32"/>
      <c r="AA186" s="32"/>
      <c r="AB186" s="32"/>
      <c r="AC186" s="32"/>
      <c r="AD186" s="32"/>
      <c r="AE186" s="32">
        <v>0</v>
      </c>
      <c r="AF186" s="32">
        <v>2</v>
      </c>
      <c r="AG186" s="32"/>
      <c r="AH186" s="32"/>
      <c r="AI186" s="32"/>
      <c r="AJ186" s="32"/>
      <c r="AK186" s="32">
        <v>0</v>
      </c>
      <c r="AL186" s="32"/>
      <c r="AM186" s="32"/>
      <c r="AN186" s="32"/>
      <c r="AO186" s="32"/>
      <c r="AP186" s="32"/>
      <c r="AQ186" s="32"/>
      <c r="AR186" s="32">
        <v>4</v>
      </c>
      <c r="AS186" s="32"/>
      <c r="AT186" s="32"/>
      <c r="AU186" s="32"/>
      <c r="AV186" s="32"/>
      <c r="AW186" s="32"/>
      <c r="AX186" s="32"/>
      <c r="AY186" s="32"/>
      <c r="AZ186" s="32"/>
      <c r="BA186" s="32"/>
      <c r="BB186" s="32"/>
      <c r="BC186" s="32"/>
      <c r="BD186" s="1"/>
      <c r="BE186" s="1"/>
    </row>
    <row r="187" spans="1:57" s="4" customFormat="1" ht="23.95" customHeight="1" x14ac:dyDescent="0.3">
      <c r="A187" s="81" t="s">
        <v>258</v>
      </c>
      <c r="B187" s="99" t="s">
        <v>287</v>
      </c>
      <c r="C187" s="38">
        <f>C188+C189+C192+C190+C191</f>
        <v>20.5</v>
      </c>
      <c r="D187" s="90"/>
      <c r="E187" s="91"/>
      <c r="F187" s="91"/>
      <c r="G187" s="91"/>
      <c r="H187" s="91"/>
      <c r="I187" s="91"/>
      <c r="J187" s="91"/>
      <c r="K187" s="91"/>
      <c r="L187" s="91"/>
      <c r="M187" s="91"/>
      <c r="N187" s="91"/>
      <c r="O187" s="91"/>
      <c r="P187" s="91"/>
      <c r="Q187" s="91"/>
      <c r="R187" s="91"/>
      <c r="S187" s="91"/>
      <c r="T187" s="91"/>
      <c r="U187" s="91"/>
      <c r="V187" s="91"/>
      <c r="W187" s="91"/>
      <c r="X187" s="91"/>
      <c r="Y187" s="91"/>
      <c r="Z187" s="91"/>
      <c r="AA187" s="91"/>
      <c r="AB187" s="91"/>
      <c r="AC187" s="91"/>
      <c r="AD187" s="91"/>
      <c r="AE187" s="91"/>
      <c r="AF187" s="91"/>
      <c r="AG187" s="91"/>
      <c r="AH187" s="91"/>
      <c r="AI187" s="91"/>
      <c r="AJ187" s="91"/>
      <c r="AK187" s="91"/>
      <c r="AL187" s="91"/>
      <c r="AM187" s="91"/>
      <c r="AN187" s="91"/>
      <c r="AO187" s="91"/>
      <c r="AP187" s="91"/>
      <c r="AQ187" s="91"/>
      <c r="AR187" s="91"/>
      <c r="AS187" s="91"/>
      <c r="AT187" s="91"/>
      <c r="AU187" s="91"/>
      <c r="AV187" s="91"/>
      <c r="AW187" s="91"/>
      <c r="AX187" s="91"/>
      <c r="AY187" s="91"/>
      <c r="AZ187" s="91"/>
      <c r="BA187" s="91"/>
      <c r="BB187" s="91"/>
      <c r="BC187" s="91"/>
      <c r="BD187" s="1"/>
      <c r="BE187" s="1"/>
    </row>
    <row r="188" spans="1:57" s="4" customFormat="1" ht="23.95" customHeight="1" x14ac:dyDescent="0.3">
      <c r="A188" s="81" t="s">
        <v>258</v>
      </c>
      <c r="B188" s="100" t="s">
        <v>252</v>
      </c>
      <c r="C188" s="102">
        <f>SUM(D187:BC187)</f>
        <v>0</v>
      </c>
      <c r="D188" s="32"/>
      <c r="E188" s="32"/>
      <c r="F188" s="32"/>
      <c r="G188" s="32"/>
      <c r="H188" s="32">
        <v>2</v>
      </c>
      <c r="I188" s="32"/>
      <c r="J188" s="32"/>
      <c r="K188" s="32"/>
      <c r="L188" s="32"/>
      <c r="M188" s="32"/>
      <c r="N188" s="32"/>
      <c r="O188" s="32"/>
      <c r="P188" s="32"/>
      <c r="Q188" s="32"/>
      <c r="R188" s="32"/>
      <c r="S188" s="32">
        <v>0.25</v>
      </c>
      <c r="T188" s="32"/>
      <c r="U188" s="32"/>
      <c r="V188" s="32"/>
      <c r="W188" s="32"/>
      <c r="X188" s="32"/>
      <c r="Y188" s="32"/>
      <c r="Z188" s="32"/>
      <c r="AA188" s="32"/>
      <c r="AB188" s="32"/>
      <c r="AC188" s="32"/>
      <c r="AD188" s="32"/>
      <c r="AE188" s="32"/>
      <c r="AF188" s="32">
        <v>0.25</v>
      </c>
      <c r="AG188" s="32"/>
      <c r="AH188" s="32"/>
      <c r="AI188" s="32"/>
      <c r="AJ188" s="32"/>
      <c r="AK188" s="32">
        <v>0.25</v>
      </c>
      <c r="AL188" s="32"/>
      <c r="AM188" s="32"/>
      <c r="AN188" s="32"/>
      <c r="AO188" s="32"/>
      <c r="AP188" s="32"/>
      <c r="AQ188" s="32"/>
      <c r="AR188" s="32">
        <v>1</v>
      </c>
      <c r="AS188" s="32"/>
      <c r="AT188" s="32"/>
      <c r="AU188" s="32">
        <v>0.25</v>
      </c>
      <c r="AV188" s="32"/>
      <c r="AW188" s="32"/>
      <c r="AX188" s="32"/>
      <c r="AY188" s="32">
        <v>0</v>
      </c>
      <c r="AZ188" s="32"/>
      <c r="BA188" s="32"/>
      <c r="BB188" s="32"/>
      <c r="BC188" s="32"/>
      <c r="BD188" s="1"/>
      <c r="BE188" s="1"/>
    </row>
    <row r="189" spans="1:57" s="4" customFormat="1" ht="23.95" customHeight="1" x14ac:dyDescent="0.3">
      <c r="A189" s="81" t="s">
        <v>258</v>
      </c>
      <c r="B189" s="100" t="s">
        <v>253</v>
      </c>
      <c r="C189" s="102">
        <f>SUM(D188:BC188)</f>
        <v>4</v>
      </c>
      <c r="D189" s="32"/>
      <c r="E189" s="32"/>
      <c r="F189" s="32"/>
      <c r="G189" s="32"/>
      <c r="H189" s="32"/>
      <c r="I189" s="32"/>
      <c r="J189" s="32"/>
      <c r="K189" s="32"/>
      <c r="L189" s="32"/>
      <c r="M189" s="32"/>
      <c r="N189" s="32"/>
      <c r="O189" s="32"/>
      <c r="P189" s="32"/>
      <c r="Q189" s="32"/>
      <c r="R189" s="32"/>
      <c r="S189" s="32"/>
      <c r="T189" s="32"/>
      <c r="U189" s="32"/>
      <c r="V189" s="32"/>
      <c r="W189" s="32"/>
      <c r="X189" s="32"/>
      <c r="Y189" s="32"/>
      <c r="Z189" s="32"/>
      <c r="AA189" s="32"/>
      <c r="AB189" s="32">
        <v>1.5</v>
      </c>
      <c r="AC189" s="32"/>
      <c r="AD189" s="32"/>
      <c r="AE189" s="32"/>
      <c r="AF189" s="32"/>
      <c r="AG189" s="32"/>
      <c r="AH189" s="32"/>
      <c r="AI189" s="32"/>
      <c r="AJ189" s="32"/>
      <c r="AK189" s="32"/>
      <c r="AL189" s="32"/>
      <c r="AM189" s="32">
        <v>1.5</v>
      </c>
      <c r="AN189" s="32"/>
      <c r="AO189" s="32"/>
      <c r="AP189" s="32"/>
      <c r="AQ189" s="32"/>
      <c r="AR189" s="32"/>
      <c r="AS189" s="32"/>
      <c r="AT189" s="32"/>
      <c r="AU189" s="32"/>
      <c r="AV189" s="32"/>
      <c r="AW189" s="32"/>
      <c r="AX189" s="32"/>
      <c r="AY189" s="32">
        <v>1.5</v>
      </c>
      <c r="AZ189" s="32"/>
      <c r="BA189" s="32"/>
      <c r="BB189" s="32"/>
      <c r="BC189" s="32"/>
      <c r="BD189" s="1"/>
      <c r="BE189" s="1"/>
    </row>
    <row r="190" spans="1:57" s="4" customFormat="1" ht="23.95" customHeight="1" x14ac:dyDescent="0.3">
      <c r="A190" s="81" t="s">
        <v>258</v>
      </c>
      <c r="B190" s="100" t="s">
        <v>254</v>
      </c>
      <c r="C190" s="102">
        <f>SUM(D189:BC189)</f>
        <v>4.5</v>
      </c>
      <c r="D190" s="32"/>
      <c r="E190" s="32"/>
      <c r="F190" s="32">
        <v>0</v>
      </c>
      <c r="G190" s="32"/>
      <c r="H190" s="32"/>
      <c r="I190" s="32"/>
      <c r="J190" s="32"/>
      <c r="K190" s="32"/>
      <c r="L190" s="32"/>
      <c r="M190" s="32"/>
      <c r="N190" s="32"/>
      <c r="O190" s="32"/>
      <c r="P190" s="32"/>
      <c r="Q190" s="32"/>
      <c r="R190" s="32"/>
      <c r="S190" s="32"/>
      <c r="T190" s="32"/>
      <c r="U190" s="32"/>
      <c r="V190" s="32"/>
      <c r="W190" s="32"/>
      <c r="X190" s="32"/>
      <c r="Y190" s="32"/>
      <c r="Z190" s="32"/>
      <c r="AA190" s="32"/>
      <c r="AB190" s="32">
        <v>0</v>
      </c>
      <c r="AC190" s="32"/>
      <c r="AD190" s="32"/>
      <c r="AE190" s="32"/>
      <c r="AF190" s="32"/>
      <c r="AG190" s="32">
        <v>1</v>
      </c>
      <c r="AH190" s="32"/>
      <c r="AI190" s="32"/>
      <c r="AJ190" s="32"/>
      <c r="AK190" s="32"/>
      <c r="AL190" s="32"/>
      <c r="AM190" s="32"/>
      <c r="AN190" s="32"/>
      <c r="AO190" s="32"/>
      <c r="AP190" s="32"/>
      <c r="AQ190" s="32"/>
      <c r="AR190" s="32"/>
      <c r="AS190" s="32"/>
      <c r="AT190" s="32"/>
      <c r="AU190" s="32"/>
      <c r="AV190" s="32"/>
      <c r="AW190" s="32"/>
      <c r="AX190" s="32"/>
      <c r="AY190" s="32"/>
      <c r="AZ190" s="32"/>
      <c r="BA190" s="32"/>
      <c r="BB190" s="32"/>
      <c r="BC190" s="32"/>
      <c r="BD190" s="1"/>
      <c r="BE190" s="1"/>
    </row>
    <row r="191" spans="1:57" s="4" customFormat="1" ht="23.95" customHeight="1" x14ac:dyDescent="0.3">
      <c r="A191" s="81" t="s">
        <v>258</v>
      </c>
      <c r="B191" s="100" t="s">
        <v>255</v>
      </c>
      <c r="C191" s="102">
        <f>SUM(D190:BC190)</f>
        <v>1</v>
      </c>
      <c r="D191" s="32"/>
      <c r="E191" s="32"/>
      <c r="F191" s="32">
        <v>0.5</v>
      </c>
      <c r="G191" s="32"/>
      <c r="H191" s="32">
        <v>1</v>
      </c>
      <c r="I191" s="32"/>
      <c r="J191" s="32"/>
      <c r="K191" s="32"/>
      <c r="L191" s="32"/>
      <c r="M191" s="32"/>
      <c r="N191" s="32"/>
      <c r="O191" s="32"/>
      <c r="P191" s="32">
        <v>1.5</v>
      </c>
      <c r="Q191" s="32"/>
      <c r="R191" s="32"/>
      <c r="S191" s="32"/>
      <c r="T191" s="32"/>
      <c r="U191" s="32"/>
      <c r="V191" s="32"/>
      <c r="W191" s="32"/>
      <c r="X191" s="32"/>
      <c r="Y191" s="32"/>
      <c r="Z191" s="32"/>
      <c r="AA191" s="32"/>
      <c r="AB191" s="32">
        <v>1</v>
      </c>
      <c r="AC191" s="32"/>
      <c r="AD191" s="32"/>
      <c r="AE191" s="32">
        <v>1</v>
      </c>
      <c r="AF191" s="32"/>
      <c r="AG191" s="32">
        <v>1</v>
      </c>
      <c r="AH191" s="32"/>
      <c r="AI191" s="32"/>
      <c r="AJ191" s="32"/>
      <c r="AK191" s="32"/>
      <c r="AL191" s="32"/>
      <c r="AM191" s="32"/>
      <c r="AN191" s="32"/>
      <c r="AO191" s="32"/>
      <c r="AP191" s="32"/>
      <c r="AQ191" s="32"/>
      <c r="AR191" s="32"/>
      <c r="AS191" s="32"/>
      <c r="AT191" s="32"/>
      <c r="AU191" s="32">
        <v>5</v>
      </c>
      <c r="AV191" s="32"/>
      <c r="AW191" s="32"/>
      <c r="AX191" s="32"/>
      <c r="AY191" s="32"/>
      <c r="AZ191" s="32"/>
      <c r="BA191" s="32"/>
      <c r="BB191" s="32"/>
      <c r="BC191" s="32"/>
      <c r="BD191" s="1"/>
      <c r="BE191" s="1"/>
    </row>
    <row r="192" spans="1:57" s="30" customFormat="1" ht="23.95" customHeight="1" x14ac:dyDescent="0.3">
      <c r="A192" s="81" t="s">
        <v>258</v>
      </c>
      <c r="B192" s="100" t="s">
        <v>256</v>
      </c>
      <c r="C192" s="102">
        <f>SUM(D191:BC191)</f>
        <v>11</v>
      </c>
      <c r="D192" s="32"/>
      <c r="E192" s="32"/>
      <c r="F192" s="32">
        <v>0.5</v>
      </c>
      <c r="G192" s="32"/>
      <c r="H192" s="32"/>
      <c r="I192" s="32"/>
      <c r="J192" s="32"/>
      <c r="K192" s="32"/>
      <c r="L192" s="32"/>
      <c r="M192" s="32"/>
      <c r="N192" s="32"/>
      <c r="O192" s="32"/>
      <c r="P192" s="32">
        <v>1</v>
      </c>
      <c r="Q192" s="32"/>
      <c r="R192" s="32"/>
      <c r="S192" s="32"/>
      <c r="T192" s="32"/>
      <c r="U192" s="32"/>
      <c r="V192" s="32"/>
      <c r="W192" s="32"/>
      <c r="X192" s="32"/>
      <c r="Y192" s="32"/>
      <c r="Z192" s="32"/>
      <c r="AA192" s="32"/>
      <c r="AB192" s="32">
        <v>1</v>
      </c>
      <c r="AC192" s="32"/>
      <c r="AD192" s="32"/>
      <c r="AE192" s="32">
        <v>1</v>
      </c>
      <c r="AF192" s="32">
        <v>1</v>
      </c>
      <c r="AG192" s="32">
        <v>1</v>
      </c>
      <c r="AH192" s="32"/>
      <c r="AI192" s="32"/>
      <c r="AJ192" s="32"/>
      <c r="AK192" s="32"/>
      <c r="AL192" s="32"/>
      <c r="AM192" s="32"/>
      <c r="AN192" s="32"/>
      <c r="AO192" s="32"/>
      <c r="AP192" s="32"/>
      <c r="AQ192" s="32"/>
      <c r="AR192" s="32">
        <v>1</v>
      </c>
      <c r="AS192" s="32"/>
      <c r="AT192" s="32"/>
      <c r="AU192" s="32">
        <v>1</v>
      </c>
      <c r="AV192" s="32"/>
      <c r="AW192" s="32">
        <v>1</v>
      </c>
      <c r="AX192" s="32"/>
      <c r="AY192" s="32"/>
      <c r="AZ192" s="32"/>
      <c r="BA192" s="32"/>
      <c r="BB192" s="32"/>
      <c r="BC192" s="32"/>
      <c r="BD192" s="29"/>
      <c r="BE192" s="29"/>
    </row>
    <row r="193" spans="1:57" s="6" customFormat="1" ht="23.95" customHeight="1" x14ac:dyDescent="0.3">
      <c r="A193" s="81" t="s">
        <v>258</v>
      </c>
      <c r="B193" s="31" t="s">
        <v>162</v>
      </c>
      <c r="C193" s="41">
        <f>C160+C162+C167+C174+C187+C184</f>
        <v>611.6633333333333</v>
      </c>
      <c r="D193" s="42">
        <f t="shared" ref="D193:AI193" si="63">D161+D163+D168+D164+D165+D166+D175+D176+D183+D185+D186+D188+D189+D190+D191+D192+D169+D170+D171+D172+D173+D177+D178+D179+D180+D181+D182</f>
        <v>0</v>
      </c>
      <c r="E193" s="42">
        <f t="shared" si="63"/>
        <v>0</v>
      </c>
      <c r="F193" s="42">
        <f t="shared" si="63"/>
        <v>15.75</v>
      </c>
      <c r="G193" s="42">
        <f t="shared" si="63"/>
        <v>12</v>
      </c>
      <c r="H193" s="42">
        <f t="shared" si="63"/>
        <v>43.5</v>
      </c>
      <c r="I193" s="42">
        <f t="shared" si="63"/>
        <v>34.249999999999993</v>
      </c>
      <c r="J193" s="42">
        <f t="shared" si="63"/>
        <v>0</v>
      </c>
      <c r="K193" s="42">
        <f t="shared" si="63"/>
        <v>0</v>
      </c>
      <c r="L193" s="42">
        <f t="shared" si="63"/>
        <v>10.5</v>
      </c>
      <c r="M193" s="42">
        <f t="shared" si="63"/>
        <v>0</v>
      </c>
      <c r="N193" s="42">
        <f t="shared" si="63"/>
        <v>65.099999999999994</v>
      </c>
      <c r="O193" s="42">
        <f t="shared" si="63"/>
        <v>0</v>
      </c>
      <c r="P193" s="42">
        <f t="shared" si="63"/>
        <v>45.75</v>
      </c>
      <c r="Q193" s="42">
        <f t="shared" si="63"/>
        <v>0</v>
      </c>
      <c r="R193" s="42">
        <f t="shared" si="63"/>
        <v>0</v>
      </c>
      <c r="S193" s="42">
        <f t="shared" si="63"/>
        <v>50.749999999999993</v>
      </c>
      <c r="T193" s="42">
        <f t="shared" si="63"/>
        <v>24.5</v>
      </c>
      <c r="U193" s="42">
        <f t="shared" si="63"/>
        <v>0</v>
      </c>
      <c r="V193" s="42">
        <f t="shared" si="63"/>
        <v>0</v>
      </c>
      <c r="W193" s="42">
        <f t="shared" si="63"/>
        <v>0</v>
      </c>
      <c r="X193" s="42">
        <f t="shared" si="63"/>
        <v>0</v>
      </c>
      <c r="Y193" s="42">
        <f t="shared" si="63"/>
        <v>0</v>
      </c>
      <c r="Z193" s="42">
        <f t="shared" si="63"/>
        <v>0</v>
      </c>
      <c r="AA193" s="42">
        <f t="shared" si="63"/>
        <v>0</v>
      </c>
      <c r="AB193" s="42">
        <f t="shared" si="63"/>
        <v>18.666666666666664</v>
      </c>
      <c r="AC193" s="42">
        <f t="shared" si="63"/>
        <v>0</v>
      </c>
      <c r="AD193" s="42">
        <f t="shared" si="63"/>
        <v>17.333333333333332</v>
      </c>
      <c r="AE193" s="42">
        <f t="shared" si="63"/>
        <v>43</v>
      </c>
      <c r="AF193" s="42">
        <f t="shared" si="63"/>
        <v>28</v>
      </c>
      <c r="AG193" s="42">
        <f t="shared" si="63"/>
        <v>21.5</v>
      </c>
      <c r="AH193" s="42">
        <f t="shared" si="63"/>
        <v>0</v>
      </c>
      <c r="AI193" s="42">
        <f t="shared" si="63"/>
        <v>0</v>
      </c>
      <c r="AJ193" s="42">
        <f t="shared" ref="AJ193:BC193" si="64">AJ161+AJ163+AJ168+AJ164+AJ165+AJ166+AJ175+AJ176+AJ183+AJ185+AJ186+AJ188+AJ189+AJ190+AJ191+AJ192+AJ169+AJ170+AJ171+AJ172+AJ173+AJ177+AJ178+AJ179+AJ180+AJ181+AJ182</f>
        <v>0</v>
      </c>
      <c r="AK193" s="42">
        <f t="shared" si="64"/>
        <v>43</v>
      </c>
      <c r="AL193" s="42">
        <f t="shared" si="64"/>
        <v>0</v>
      </c>
      <c r="AM193" s="42">
        <f t="shared" si="64"/>
        <v>32.083333333333329</v>
      </c>
      <c r="AN193" s="42">
        <f t="shared" si="64"/>
        <v>0</v>
      </c>
      <c r="AO193" s="42">
        <f t="shared" si="64"/>
        <v>0</v>
      </c>
      <c r="AP193" s="42">
        <f t="shared" si="64"/>
        <v>0</v>
      </c>
      <c r="AQ193" s="42">
        <f t="shared" si="64"/>
        <v>0</v>
      </c>
      <c r="AR193" s="42">
        <f t="shared" si="64"/>
        <v>31.5</v>
      </c>
      <c r="AS193" s="42">
        <f t="shared" si="64"/>
        <v>0</v>
      </c>
      <c r="AT193" s="42">
        <f t="shared" si="64"/>
        <v>24.48</v>
      </c>
      <c r="AU193" s="42">
        <f t="shared" si="64"/>
        <v>48</v>
      </c>
      <c r="AV193" s="42">
        <f t="shared" si="64"/>
        <v>0</v>
      </c>
      <c r="AW193" s="42">
        <f t="shared" si="64"/>
        <v>27.75</v>
      </c>
      <c r="AX193" s="42">
        <f t="shared" si="64"/>
        <v>7</v>
      </c>
      <c r="AY193" s="42">
        <f t="shared" si="64"/>
        <v>38.5</v>
      </c>
      <c r="AZ193" s="42">
        <f t="shared" si="64"/>
        <v>0</v>
      </c>
      <c r="BA193" s="42">
        <f t="shared" si="64"/>
        <v>0</v>
      </c>
      <c r="BB193" s="42">
        <f t="shared" si="64"/>
        <v>0</v>
      </c>
      <c r="BC193" s="42">
        <f t="shared" si="64"/>
        <v>0</v>
      </c>
      <c r="BD193" s="10"/>
      <c r="BE193" s="10"/>
    </row>
    <row r="194" spans="1:57" s="4" customFormat="1" ht="23.95" customHeight="1" x14ac:dyDescent="0.3">
      <c r="A194" s="81" t="s">
        <v>258</v>
      </c>
      <c r="B194" s="5" t="s">
        <v>163</v>
      </c>
      <c r="C194" s="43">
        <f t="shared" ref="C194:C204" si="65">SUM(D193:BC193)</f>
        <v>682.9133333333333</v>
      </c>
      <c r="D194" s="44">
        <f t="shared" ref="D194:AI194" si="66">D193*D158</f>
        <v>0</v>
      </c>
      <c r="E194" s="44">
        <f t="shared" si="66"/>
        <v>0</v>
      </c>
      <c r="F194" s="44">
        <f t="shared" si="66"/>
        <v>173832.75</v>
      </c>
      <c r="G194" s="44">
        <f t="shared" si="66"/>
        <v>99000</v>
      </c>
      <c r="H194" s="44">
        <f t="shared" si="66"/>
        <v>301020</v>
      </c>
      <c r="I194" s="44">
        <f t="shared" si="66"/>
        <v>283795.49999999994</v>
      </c>
      <c r="J194" s="44">
        <f t="shared" si="66"/>
        <v>0</v>
      </c>
      <c r="K194" s="44">
        <f t="shared" si="66"/>
        <v>0</v>
      </c>
      <c r="L194" s="44">
        <f t="shared" si="66"/>
        <v>50400</v>
      </c>
      <c r="M194" s="44">
        <f t="shared" si="66"/>
        <v>0</v>
      </c>
      <c r="N194" s="44">
        <f t="shared" si="66"/>
        <v>227849.99999999997</v>
      </c>
      <c r="O194" s="44">
        <f t="shared" si="66"/>
        <v>0</v>
      </c>
      <c r="P194" s="44">
        <f t="shared" si="66"/>
        <v>161040</v>
      </c>
      <c r="Q194" s="44">
        <f t="shared" si="66"/>
        <v>0</v>
      </c>
      <c r="R194" s="44">
        <f t="shared" si="66"/>
        <v>0</v>
      </c>
      <c r="S194" s="44">
        <f t="shared" si="66"/>
        <v>234464.99999999997</v>
      </c>
      <c r="T194" s="44">
        <f t="shared" si="66"/>
        <v>89988.5</v>
      </c>
      <c r="U194" s="44">
        <f t="shared" si="66"/>
        <v>0</v>
      </c>
      <c r="V194" s="44">
        <f t="shared" si="66"/>
        <v>0</v>
      </c>
      <c r="W194" s="44">
        <f t="shared" si="66"/>
        <v>0</v>
      </c>
      <c r="X194" s="44">
        <f t="shared" si="66"/>
        <v>0</v>
      </c>
      <c r="Y194" s="44">
        <f t="shared" si="66"/>
        <v>0</v>
      </c>
      <c r="Z194" s="44">
        <f t="shared" si="66"/>
        <v>0</v>
      </c>
      <c r="AA194" s="44">
        <f t="shared" si="66"/>
        <v>0</v>
      </c>
      <c r="AB194" s="44">
        <f t="shared" si="66"/>
        <v>113213.33333333331</v>
      </c>
      <c r="AC194" s="44">
        <f t="shared" si="66"/>
        <v>0</v>
      </c>
      <c r="AD194" s="44">
        <f t="shared" si="66"/>
        <v>88746.666666666657</v>
      </c>
      <c r="AE194" s="44">
        <f t="shared" si="66"/>
        <v>162884</v>
      </c>
      <c r="AF194" s="44">
        <f t="shared" si="66"/>
        <v>336000</v>
      </c>
      <c r="AG194" s="44">
        <f t="shared" si="66"/>
        <v>129000</v>
      </c>
      <c r="AH194" s="44">
        <f t="shared" si="66"/>
        <v>0</v>
      </c>
      <c r="AI194" s="44">
        <f t="shared" si="66"/>
        <v>0</v>
      </c>
      <c r="AJ194" s="44">
        <f t="shared" ref="AJ194:BC194" si="67">AJ193*AJ158</f>
        <v>0</v>
      </c>
      <c r="AK194" s="44">
        <f t="shared" si="67"/>
        <v>107500</v>
      </c>
      <c r="AL194" s="44">
        <f t="shared" si="67"/>
        <v>0</v>
      </c>
      <c r="AM194" s="44">
        <f t="shared" si="67"/>
        <v>188168.74999999997</v>
      </c>
      <c r="AN194" s="44">
        <f t="shared" si="67"/>
        <v>0</v>
      </c>
      <c r="AO194" s="44">
        <f t="shared" si="67"/>
        <v>0</v>
      </c>
      <c r="AP194" s="44">
        <f t="shared" si="67"/>
        <v>0</v>
      </c>
      <c r="AQ194" s="44">
        <f t="shared" si="67"/>
        <v>0</v>
      </c>
      <c r="AR194" s="44">
        <f t="shared" si="67"/>
        <v>393750</v>
      </c>
      <c r="AS194" s="44">
        <f t="shared" si="67"/>
        <v>0</v>
      </c>
      <c r="AT194" s="44">
        <f t="shared" si="67"/>
        <v>147917.95199999999</v>
      </c>
      <c r="AU194" s="44">
        <f t="shared" si="67"/>
        <v>53904</v>
      </c>
      <c r="AV194" s="44">
        <f t="shared" si="67"/>
        <v>0</v>
      </c>
      <c r="AW194" s="44">
        <f t="shared" si="67"/>
        <v>67987.5</v>
      </c>
      <c r="AX194" s="44">
        <f t="shared" si="67"/>
        <v>17360</v>
      </c>
      <c r="AY194" s="44">
        <f t="shared" si="67"/>
        <v>55825</v>
      </c>
      <c r="AZ194" s="44">
        <f t="shared" si="67"/>
        <v>0</v>
      </c>
      <c r="BA194" s="44">
        <f t="shared" si="67"/>
        <v>0</v>
      </c>
      <c r="BB194" s="44">
        <f t="shared" si="67"/>
        <v>0</v>
      </c>
      <c r="BC194" s="44">
        <f t="shared" si="67"/>
        <v>0</v>
      </c>
      <c r="BD194" s="1"/>
      <c r="BE194" s="1"/>
    </row>
    <row r="195" spans="1:57" s="4" customFormat="1" ht="23.95" customHeight="1" x14ac:dyDescent="0.3">
      <c r="A195" s="81" t="s">
        <v>258</v>
      </c>
      <c r="B195" s="12" t="s">
        <v>164</v>
      </c>
      <c r="C195" s="72">
        <f t="shared" si="65"/>
        <v>3483648.952</v>
      </c>
      <c r="D195" s="33"/>
      <c r="E195" s="33"/>
      <c r="F195" s="33">
        <v>11669</v>
      </c>
      <c r="G195" s="33">
        <v>5000</v>
      </c>
      <c r="H195" s="33">
        <v>18800</v>
      </c>
      <c r="I195" s="33">
        <v>2400</v>
      </c>
      <c r="J195" s="33"/>
      <c r="K195" s="33"/>
      <c r="L195" s="33"/>
      <c r="M195" s="33"/>
      <c r="N195" s="33">
        <v>12000</v>
      </c>
      <c r="O195" s="33"/>
      <c r="P195" s="33">
        <v>16500</v>
      </c>
      <c r="Q195" s="33"/>
      <c r="R195" s="33"/>
      <c r="S195" s="33">
        <v>24200</v>
      </c>
      <c r="T195" s="33">
        <v>8000</v>
      </c>
      <c r="U195" s="33"/>
      <c r="V195" s="33"/>
      <c r="W195" s="33"/>
      <c r="X195" s="33"/>
      <c r="Y195" s="33"/>
      <c r="Z195" s="33"/>
      <c r="AA195" s="33"/>
      <c r="AB195" s="33">
        <v>7200</v>
      </c>
      <c r="AC195" s="33"/>
      <c r="AD195" s="33">
        <v>7000</v>
      </c>
      <c r="AE195" s="33">
        <v>12000</v>
      </c>
      <c r="AF195" s="33">
        <f>4800+4400+8000</f>
        <v>17200</v>
      </c>
      <c r="AG195" s="33">
        <v>12000</v>
      </c>
      <c r="AH195" s="33"/>
      <c r="AI195" s="33"/>
      <c r="AJ195" s="33"/>
      <c r="AK195" s="33">
        <v>12000</v>
      </c>
      <c r="AL195" s="33"/>
      <c r="AM195" s="33"/>
      <c r="AN195" s="33"/>
      <c r="AO195" s="33"/>
      <c r="AP195" s="33">
        <v>7000</v>
      </c>
      <c r="AQ195" s="33"/>
      <c r="AR195" s="33">
        <v>9600</v>
      </c>
      <c r="AS195" s="33"/>
      <c r="AT195" s="33">
        <v>12500</v>
      </c>
      <c r="AU195" s="33">
        <v>28592</v>
      </c>
      <c r="AV195" s="33"/>
      <c r="AW195" s="33">
        <v>10800</v>
      </c>
      <c r="AX195" s="33">
        <v>7000</v>
      </c>
      <c r="AY195" s="33">
        <v>6000</v>
      </c>
      <c r="AZ195" s="33"/>
      <c r="BA195" s="33"/>
      <c r="BB195" s="33"/>
      <c r="BC195" s="33"/>
      <c r="BD195" s="9"/>
      <c r="BE195" s="9"/>
    </row>
    <row r="196" spans="1:57" s="4" customFormat="1" ht="23.95" customHeight="1" x14ac:dyDescent="0.3">
      <c r="A196" s="81" t="s">
        <v>258</v>
      </c>
      <c r="B196" s="12" t="s">
        <v>165</v>
      </c>
      <c r="C196" s="72">
        <f t="shared" si="65"/>
        <v>247461</v>
      </c>
      <c r="D196" s="33"/>
      <c r="E196" s="33"/>
      <c r="F196" s="33">
        <v>30940</v>
      </c>
      <c r="G196" s="33"/>
      <c r="H196" s="33">
        <v>31140</v>
      </c>
      <c r="I196" s="33">
        <v>12750</v>
      </c>
      <c r="J196" s="33"/>
      <c r="K196" s="33"/>
      <c r="L196" s="33"/>
      <c r="M196" s="33"/>
      <c r="N196" s="33">
        <v>30000</v>
      </c>
      <c r="O196" s="33"/>
      <c r="P196" s="33">
        <v>12000</v>
      </c>
      <c r="Q196" s="33"/>
      <c r="R196" s="33"/>
      <c r="S196" s="33">
        <v>35300</v>
      </c>
      <c r="T196" s="33">
        <v>0</v>
      </c>
      <c r="U196" s="33"/>
      <c r="V196" s="33"/>
      <c r="W196" s="33"/>
      <c r="X196" s="33"/>
      <c r="Y196" s="33"/>
      <c r="Z196" s="33"/>
      <c r="AA196" s="33"/>
      <c r="AB196" s="33">
        <v>20000</v>
      </c>
      <c r="AC196" s="33"/>
      <c r="AD196" s="33">
        <v>10000</v>
      </c>
      <c r="AE196" s="33">
        <v>11500</v>
      </c>
      <c r="AF196" s="33">
        <v>5000</v>
      </c>
      <c r="AG196" s="33">
        <v>7000</v>
      </c>
      <c r="AH196" s="33"/>
      <c r="AI196" s="33"/>
      <c r="AJ196" s="33"/>
      <c r="AK196" s="33">
        <v>18000</v>
      </c>
      <c r="AL196" s="33"/>
      <c r="AM196" s="33"/>
      <c r="AN196" s="33"/>
      <c r="AO196" s="33"/>
      <c r="AP196" s="33">
        <v>6000</v>
      </c>
      <c r="AQ196" s="33"/>
      <c r="AR196" s="33"/>
      <c r="AS196" s="33"/>
      <c r="AT196" s="33">
        <v>10000</v>
      </c>
      <c r="AU196" s="33">
        <v>45584</v>
      </c>
      <c r="AV196" s="33"/>
      <c r="AW196" s="33">
        <v>9500</v>
      </c>
      <c r="AX196" s="33"/>
      <c r="AY196" s="33">
        <v>4000</v>
      </c>
      <c r="AZ196" s="33"/>
      <c r="BA196" s="33"/>
      <c r="BB196" s="33"/>
      <c r="BC196" s="33"/>
      <c r="BD196" s="9"/>
      <c r="BE196" s="9"/>
    </row>
    <row r="197" spans="1:57" s="4" customFormat="1" ht="23.95" customHeight="1" x14ac:dyDescent="0.3">
      <c r="A197" s="81" t="s">
        <v>258</v>
      </c>
      <c r="B197" s="12" t="s">
        <v>166</v>
      </c>
      <c r="C197" s="72">
        <f t="shared" si="65"/>
        <v>298714</v>
      </c>
      <c r="D197" s="33"/>
      <c r="E197" s="33"/>
      <c r="F197" s="33"/>
      <c r="G197" s="33"/>
      <c r="H197" s="33"/>
      <c r="I197" s="33">
        <v>10000</v>
      </c>
      <c r="J197" s="33"/>
      <c r="K197" s="33"/>
      <c r="L197" s="33"/>
      <c r="M197" s="33"/>
      <c r="N197" s="33">
        <v>0</v>
      </c>
      <c r="O197" s="33"/>
      <c r="P197" s="33"/>
      <c r="Q197" s="33"/>
      <c r="R197" s="33"/>
      <c r="S197" s="33">
        <v>89500</v>
      </c>
      <c r="T197" s="33">
        <v>5000</v>
      </c>
      <c r="U197" s="33"/>
      <c r="V197" s="33"/>
      <c r="W197" s="33"/>
      <c r="X197" s="33"/>
      <c r="Y197" s="33"/>
      <c r="Z197" s="33"/>
      <c r="AA197" s="33"/>
      <c r="AB197" s="33">
        <v>0</v>
      </c>
      <c r="AC197" s="33"/>
      <c r="AD197" s="33"/>
      <c r="AE197" s="33"/>
      <c r="AF197" s="33"/>
      <c r="AG197" s="33"/>
      <c r="AH197" s="33"/>
      <c r="AI197" s="33"/>
      <c r="AJ197" s="33"/>
      <c r="AK197" s="33"/>
      <c r="AL197" s="33"/>
      <c r="AM197" s="33"/>
      <c r="AN197" s="33"/>
      <c r="AO197" s="33"/>
      <c r="AP197" s="33"/>
      <c r="AQ197" s="33"/>
      <c r="AR197" s="33"/>
      <c r="AS197" s="33"/>
      <c r="AT197" s="33"/>
      <c r="AU197" s="33">
        <v>0</v>
      </c>
      <c r="AV197" s="33"/>
      <c r="AW197" s="33"/>
      <c r="AX197" s="33"/>
      <c r="AY197" s="33">
        <v>0</v>
      </c>
      <c r="AZ197" s="33"/>
      <c r="BA197" s="33"/>
      <c r="BB197" s="33"/>
      <c r="BC197" s="33"/>
      <c r="BD197" s="9"/>
      <c r="BE197" s="9"/>
    </row>
    <row r="198" spans="1:57" s="4" customFormat="1" ht="23.95" customHeight="1" x14ac:dyDescent="0.3">
      <c r="A198" s="81" t="s">
        <v>258</v>
      </c>
      <c r="B198" s="12" t="s">
        <v>167</v>
      </c>
      <c r="C198" s="72">
        <f t="shared" si="65"/>
        <v>104500</v>
      </c>
      <c r="D198" s="33"/>
      <c r="E198" s="33"/>
      <c r="F198" s="33"/>
      <c r="G198" s="33"/>
      <c r="H198" s="33"/>
      <c r="I198" s="33"/>
      <c r="J198" s="33"/>
      <c r="K198" s="33"/>
      <c r="L198" s="33"/>
      <c r="M198" s="33"/>
      <c r="N198" s="33">
        <v>0</v>
      </c>
      <c r="O198" s="33"/>
      <c r="P198" s="33"/>
      <c r="Q198" s="33"/>
      <c r="R198" s="33"/>
      <c r="S198" s="33"/>
      <c r="T198" s="33">
        <v>0</v>
      </c>
      <c r="U198" s="33"/>
      <c r="V198" s="33"/>
      <c r="W198" s="33"/>
      <c r="X198" s="33"/>
      <c r="Y198" s="33"/>
      <c r="Z198" s="33"/>
      <c r="AA198" s="33"/>
      <c r="AB198" s="33">
        <v>0</v>
      </c>
      <c r="AC198" s="33"/>
      <c r="AD198" s="33"/>
      <c r="AE198" s="33"/>
      <c r="AF198" s="33"/>
      <c r="AG198" s="33"/>
      <c r="AH198" s="33"/>
      <c r="AI198" s="33"/>
      <c r="AJ198" s="33"/>
      <c r="AK198" s="33"/>
      <c r="AL198" s="33"/>
      <c r="AM198" s="33"/>
      <c r="AN198" s="33"/>
      <c r="AO198" s="33"/>
      <c r="AP198" s="33"/>
      <c r="AQ198" s="33"/>
      <c r="AR198" s="33"/>
      <c r="AS198" s="33"/>
      <c r="AT198" s="33"/>
      <c r="AU198" s="33">
        <v>0</v>
      </c>
      <c r="AV198" s="33"/>
      <c r="AW198" s="33"/>
      <c r="AX198" s="33"/>
      <c r="AY198" s="33">
        <v>0</v>
      </c>
      <c r="AZ198" s="33"/>
      <c r="BA198" s="33"/>
      <c r="BB198" s="33"/>
      <c r="BC198" s="33"/>
      <c r="BD198" s="1"/>
      <c r="BE198" s="1"/>
    </row>
    <row r="199" spans="1:57" s="4" customFormat="1" ht="23.95" customHeight="1" x14ac:dyDescent="0.3">
      <c r="A199" s="81" t="s">
        <v>258</v>
      </c>
      <c r="B199" s="13" t="s">
        <v>168</v>
      </c>
      <c r="C199" s="43">
        <f t="shared" si="65"/>
        <v>0</v>
      </c>
      <c r="D199" s="77">
        <f t="shared" ref="D199:AI199" si="68">D195+D196+D197+D198</f>
        <v>0</v>
      </c>
      <c r="E199" s="77">
        <f t="shared" si="68"/>
        <v>0</v>
      </c>
      <c r="F199" s="77">
        <f t="shared" si="68"/>
        <v>42609</v>
      </c>
      <c r="G199" s="77">
        <f t="shared" si="68"/>
        <v>5000</v>
      </c>
      <c r="H199" s="77">
        <f t="shared" si="68"/>
        <v>49940</v>
      </c>
      <c r="I199" s="77">
        <f t="shared" si="68"/>
        <v>25150</v>
      </c>
      <c r="J199" s="77">
        <f t="shared" si="68"/>
        <v>0</v>
      </c>
      <c r="K199" s="77">
        <f t="shared" si="68"/>
        <v>0</v>
      </c>
      <c r="L199" s="77">
        <f t="shared" si="68"/>
        <v>0</v>
      </c>
      <c r="M199" s="77">
        <f t="shared" si="68"/>
        <v>0</v>
      </c>
      <c r="N199" s="77">
        <f t="shared" si="68"/>
        <v>42000</v>
      </c>
      <c r="O199" s="77">
        <f t="shared" si="68"/>
        <v>0</v>
      </c>
      <c r="P199" s="77">
        <f t="shared" si="68"/>
        <v>28500</v>
      </c>
      <c r="Q199" s="77">
        <f t="shared" si="68"/>
        <v>0</v>
      </c>
      <c r="R199" s="77">
        <f t="shared" si="68"/>
        <v>0</v>
      </c>
      <c r="S199" s="77">
        <f t="shared" si="68"/>
        <v>149000</v>
      </c>
      <c r="T199" s="77">
        <f t="shared" si="68"/>
        <v>13000</v>
      </c>
      <c r="U199" s="77">
        <f t="shared" si="68"/>
        <v>0</v>
      </c>
      <c r="V199" s="77">
        <f t="shared" si="68"/>
        <v>0</v>
      </c>
      <c r="W199" s="77">
        <f t="shared" si="68"/>
        <v>0</v>
      </c>
      <c r="X199" s="77">
        <f t="shared" si="68"/>
        <v>0</v>
      </c>
      <c r="Y199" s="77">
        <f t="shared" si="68"/>
        <v>0</v>
      </c>
      <c r="Z199" s="77">
        <f t="shared" si="68"/>
        <v>0</v>
      </c>
      <c r="AA199" s="77">
        <f t="shared" si="68"/>
        <v>0</v>
      </c>
      <c r="AB199" s="77">
        <f t="shared" si="68"/>
        <v>27200</v>
      </c>
      <c r="AC199" s="77">
        <f t="shared" si="68"/>
        <v>0</v>
      </c>
      <c r="AD199" s="77">
        <f t="shared" si="68"/>
        <v>17000</v>
      </c>
      <c r="AE199" s="77">
        <f t="shared" si="68"/>
        <v>23500</v>
      </c>
      <c r="AF199" s="77">
        <f t="shared" si="68"/>
        <v>22200</v>
      </c>
      <c r="AG199" s="77">
        <f t="shared" si="68"/>
        <v>19000</v>
      </c>
      <c r="AH199" s="77">
        <f t="shared" si="68"/>
        <v>0</v>
      </c>
      <c r="AI199" s="77">
        <f t="shared" si="68"/>
        <v>0</v>
      </c>
      <c r="AJ199" s="77">
        <f t="shared" ref="AJ199:BC199" si="69">AJ195+AJ196+AJ197+AJ198</f>
        <v>0</v>
      </c>
      <c r="AK199" s="77">
        <f t="shared" si="69"/>
        <v>30000</v>
      </c>
      <c r="AL199" s="77">
        <f t="shared" si="69"/>
        <v>0</v>
      </c>
      <c r="AM199" s="77">
        <f t="shared" si="69"/>
        <v>0</v>
      </c>
      <c r="AN199" s="77">
        <f t="shared" si="69"/>
        <v>0</v>
      </c>
      <c r="AO199" s="77">
        <f t="shared" si="69"/>
        <v>0</v>
      </c>
      <c r="AP199" s="77">
        <f t="shared" si="69"/>
        <v>13000</v>
      </c>
      <c r="AQ199" s="77">
        <f t="shared" si="69"/>
        <v>0</v>
      </c>
      <c r="AR199" s="77">
        <f t="shared" si="69"/>
        <v>9600</v>
      </c>
      <c r="AS199" s="77">
        <f t="shared" si="69"/>
        <v>0</v>
      </c>
      <c r="AT199" s="77">
        <f t="shared" si="69"/>
        <v>22500</v>
      </c>
      <c r="AU199" s="77">
        <f t="shared" si="69"/>
        <v>74176</v>
      </c>
      <c r="AV199" s="77">
        <f t="shared" si="69"/>
        <v>0</v>
      </c>
      <c r="AW199" s="77">
        <f t="shared" si="69"/>
        <v>20300</v>
      </c>
      <c r="AX199" s="77">
        <f t="shared" si="69"/>
        <v>7000</v>
      </c>
      <c r="AY199" s="77">
        <f t="shared" si="69"/>
        <v>10000</v>
      </c>
      <c r="AZ199" s="77">
        <f t="shared" si="69"/>
        <v>0</v>
      </c>
      <c r="BA199" s="77">
        <f t="shared" si="69"/>
        <v>0</v>
      </c>
      <c r="BB199" s="77">
        <f t="shared" si="69"/>
        <v>0</v>
      </c>
      <c r="BC199" s="77">
        <f t="shared" si="69"/>
        <v>0</v>
      </c>
      <c r="BD199" s="1"/>
      <c r="BE199" s="1"/>
    </row>
    <row r="200" spans="1:57" s="4" customFormat="1" ht="23.95" customHeight="1" x14ac:dyDescent="0.3">
      <c r="A200" s="81" t="s">
        <v>258</v>
      </c>
      <c r="B200" s="12" t="s">
        <v>169</v>
      </c>
      <c r="C200" s="72">
        <f t="shared" si="65"/>
        <v>650675</v>
      </c>
      <c r="D200" s="34"/>
      <c r="E200" s="34"/>
      <c r="F200" s="34">
        <v>3112</v>
      </c>
      <c r="G200" s="34"/>
      <c r="H200" s="34"/>
      <c r="I200" s="34"/>
      <c r="J200" s="34"/>
      <c r="K200" s="34"/>
      <c r="L200" s="34"/>
      <c r="M200" s="34"/>
      <c r="N200" s="34">
        <v>4000</v>
      </c>
      <c r="O200" s="34"/>
      <c r="P200" s="34"/>
      <c r="Q200" s="34"/>
      <c r="R200" s="34"/>
      <c r="S200" s="34"/>
      <c r="T200" s="34">
        <v>0</v>
      </c>
      <c r="U200" s="34"/>
      <c r="V200" s="34"/>
      <c r="W200" s="34"/>
      <c r="X200" s="34"/>
      <c r="Y200" s="34"/>
      <c r="Z200" s="34"/>
      <c r="AA200" s="34"/>
      <c r="AB200" s="34">
        <v>0</v>
      </c>
      <c r="AC200" s="34"/>
      <c r="AD200" s="34"/>
      <c r="AE200" s="34"/>
      <c r="AF200" s="34"/>
      <c r="AG200" s="34"/>
      <c r="AH200" s="34"/>
      <c r="AI200" s="34"/>
      <c r="AJ200" s="34"/>
      <c r="AK200" s="34"/>
      <c r="AL200" s="34"/>
      <c r="AM200" s="34"/>
      <c r="AN200" s="34"/>
      <c r="AO200" s="34"/>
      <c r="AP200" s="34"/>
      <c r="AQ200" s="34"/>
      <c r="AR200" s="34"/>
      <c r="AS200" s="34"/>
      <c r="AT200" s="34"/>
      <c r="AU200" s="34"/>
      <c r="AV200" s="34"/>
      <c r="AW200" s="34"/>
      <c r="AX200" s="34"/>
      <c r="AY200" s="34">
        <v>0</v>
      </c>
      <c r="AZ200" s="34"/>
      <c r="BA200" s="34"/>
      <c r="BB200" s="34"/>
      <c r="BC200" s="34"/>
      <c r="BD200" s="1"/>
      <c r="BE200" s="1"/>
    </row>
    <row r="201" spans="1:57" s="4" customFormat="1" ht="23.95" customHeight="1" x14ac:dyDescent="0.3">
      <c r="A201" s="81" t="s">
        <v>258</v>
      </c>
      <c r="B201" s="14" t="s">
        <v>170</v>
      </c>
      <c r="C201" s="43">
        <f t="shared" si="65"/>
        <v>7112</v>
      </c>
      <c r="D201" s="71">
        <f t="shared" ref="D201:AI201" si="70">D194+D199+D200</f>
        <v>0</v>
      </c>
      <c r="E201" s="71">
        <f t="shared" si="70"/>
        <v>0</v>
      </c>
      <c r="F201" s="71">
        <f t="shared" si="70"/>
        <v>219553.75</v>
      </c>
      <c r="G201" s="71">
        <f t="shared" si="70"/>
        <v>104000</v>
      </c>
      <c r="H201" s="71">
        <f t="shared" si="70"/>
        <v>350960</v>
      </c>
      <c r="I201" s="71">
        <f t="shared" si="70"/>
        <v>308945.49999999994</v>
      </c>
      <c r="J201" s="71">
        <f t="shared" si="70"/>
        <v>0</v>
      </c>
      <c r="K201" s="71">
        <f t="shared" si="70"/>
        <v>0</v>
      </c>
      <c r="L201" s="71">
        <f t="shared" si="70"/>
        <v>50400</v>
      </c>
      <c r="M201" s="71">
        <f t="shared" si="70"/>
        <v>0</v>
      </c>
      <c r="N201" s="71">
        <f t="shared" si="70"/>
        <v>273850</v>
      </c>
      <c r="O201" s="71">
        <f t="shared" si="70"/>
        <v>0</v>
      </c>
      <c r="P201" s="71">
        <f t="shared" si="70"/>
        <v>189540</v>
      </c>
      <c r="Q201" s="71">
        <f t="shared" si="70"/>
        <v>0</v>
      </c>
      <c r="R201" s="71">
        <f t="shared" si="70"/>
        <v>0</v>
      </c>
      <c r="S201" s="71">
        <f t="shared" si="70"/>
        <v>383465</v>
      </c>
      <c r="T201" s="71">
        <f t="shared" si="70"/>
        <v>102988.5</v>
      </c>
      <c r="U201" s="71">
        <f t="shared" si="70"/>
        <v>0</v>
      </c>
      <c r="V201" s="71">
        <f t="shared" si="70"/>
        <v>0</v>
      </c>
      <c r="W201" s="71">
        <f t="shared" si="70"/>
        <v>0</v>
      </c>
      <c r="X201" s="71">
        <f t="shared" si="70"/>
        <v>0</v>
      </c>
      <c r="Y201" s="71">
        <f t="shared" si="70"/>
        <v>0</v>
      </c>
      <c r="Z201" s="71">
        <f t="shared" si="70"/>
        <v>0</v>
      </c>
      <c r="AA201" s="71">
        <f t="shared" si="70"/>
        <v>0</v>
      </c>
      <c r="AB201" s="71">
        <f t="shared" si="70"/>
        <v>140413.33333333331</v>
      </c>
      <c r="AC201" s="71">
        <f t="shared" si="70"/>
        <v>0</v>
      </c>
      <c r="AD201" s="71">
        <f t="shared" si="70"/>
        <v>105746.66666666666</v>
      </c>
      <c r="AE201" s="71">
        <f t="shared" si="70"/>
        <v>186384</v>
      </c>
      <c r="AF201" s="71">
        <f t="shared" si="70"/>
        <v>358200</v>
      </c>
      <c r="AG201" s="71">
        <f t="shared" si="70"/>
        <v>148000</v>
      </c>
      <c r="AH201" s="71">
        <f t="shared" si="70"/>
        <v>0</v>
      </c>
      <c r="AI201" s="71">
        <f t="shared" si="70"/>
        <v>0</v>
      </c>
      <c r="AJ201" s="71">
        <f t="shared" ref="AJ201:BC201" si="71">AJ194+AJ199+AJ200</f>
        <v>0</v>
      </c>
      <c r="AK201" s="71">
        <f t="shared" si="71"/>
        <v>137500</v>
      </c>
      <c r="AL201" s="71">
        <f t="shared" si="71"/>
        <v>0</v>
      </c>
      <c r="AM201" s="71">
        <f t="shared" si="71"/>
        <v>188168.74999999997</v>
      </c>
      <c r="AN201" s="71">
        <f t="shared" si="71"/>
        <v>0</v>
      </c>
      <c r="AO201" s="71">
        <f t="shared" si="71"/>
        <v>0</v>
      </c>
      <c r="AP201" s="71">
        <f t="shared" si="71"/>
        <v>13000</v>
      </c>
      <c r="AQ201" s="71">
        <f t="shared" si="71"/>
        <v>0</v>
      </c>
      <c r="AR201" s="71">
        <f t="shared" si="71"/>
        <v>403350</v>
      </c>
      <c r="AS201" s="71">
        <f t="shared" si="71"/>
        <v>0</v>
      </c>
      <c r="AT201" s="71">
        <f t="shared" si="71"/>
        <v>170417.95199999999</v>
      </c>
      <c r="AU201" s="71">
        <f t="shared" si="71"/>
        <v>128080</v>
      </c>
      <c r="AV201" s="71">
        <f t="shared" si="71"/>
        <v>0</v>
      </c>
      <c r="AW201" s="71">
        <f t="shared" si="71"/>
        <v>88287.5</v>
      </c>
      <c r="AX201" s="71">
        <f t="shared" si="71"/>
        <v>24360</v>
      </c>
      <c r="AY201" s="71">
        <f t="shared" si="71"/>
        <v>65825</v>
      </c>
      <c r="AZ201" s="71">
        <f t="shared" si="71"/>
        <v>0</v>
      </c>
      <c r="BA201" s="71">
        <f t="shared" si="71"/>
        <v>0</v>
      </c>
      <c r="BB201" s="71">
        <f t="shared" si="71"/>
        <v>0</v>
      </c>
      <c r="BC201" s="71">
        <f t="shared" si="71"/>
        <v>0</v>
      </c>
      <c r="BD201" s="1"/>
      <c r="BE201" s="1"/>
    </row>
    <row r="202" spans="1:57" s="4" customFormat="1" ht="23.95" customHeight="1" x14ac:dyDescent="0.3">
      <c r="A202" s="81" t="s">
        <v>258</v>
      </c>
      <c r="B202" s="15" t="s">
        <v>171</v>
      </c>
      <c r="C202" s="72">
        <f t="shared" si="65"/>
        <v>4141435.952</v>
      </c>
      <c r="D202" s="73">
        <f t="shared" ref="D202:AI202" si="72">(D201-D200)*0.25</f>
        <v>0</v>
      </c>
      <c r="E202" s="73">
        <f t="shared" si="72"/>
        <v>0</v>
      </c>
      <c r="F202" s="73">
        <f t="shared" si="72"/>
        <v>54110.4375</v>
      </c>
      <c r="G202" s="73">
        <f t="shared" si="72"/>
        <v>26000</v>
      </c>
      <c r="H202" s="73">
        <f t="shared" si="72"/>
        <v>87740</v>
      </c>
      <c r="I202" s="73">
        <f t="shared" si="72"/>
        <v>77236.374999999985</v>
      </c>
      <c r="J202" s="73">
        <f t="shared" si="72"/>
        <v>0</v>
      </c>
      <c r="K202" s="73">
        <f t="shared" si="72"/>
        <v>0</v>
      </c>
      <c r="L202" s="73">
        <f t="shared" si="72"/>
        <v>12600</v>
      </c>
      <c r="M202" s="73">
        <f t="shared" si="72"/>
        <v>0</v>
      </c>
      <c r="N202" s="73">
        <f t="shared" si="72"/>
        <v>67462.5</v>
      </c>
      <c r="O202" s="73">
        <f t="shared" si="72"/>
        <v>0</v>
      </c>
      <c r="P202" s="73">
        <f t="shared" si="72"/>
        <v>47385</v>
      </c>
      <c r="Q202" s="73">
        <f t="shared" si="72"/>
        <v>0</v>
      </c>
      <c r="R202" s="73">
        <f t="shared" si="72"/>
        <v>0</v>
      </c>
      <c r="S202" s="73">
        <f t="shared" si="72"/>
        <v>95866.25</v>
      </c>
      <c r="T202" s="73">
        <f t="shared" si="72"/>
        <v>25747.125</v>
      </c>
      <c r="U202" s="73">
        <f t="shared" si="72"/>
        <v>0</v>
      </c>
      <c r="V202" s="73">
        <f t="shared" si="72"/>
        <v>0</v>
      </c>
      <c r="W202" s="73">
        <f t="shared" si="72"/>
        <v>0</v>
      </c>
      <c r="X202" s="73">
        <f t="shared" si="72"/>
        <v>0</v>
      </c>
      <c r="Y202" s="73">
        <f t="shared" si="72"/>
        <v>0</v>
      </c>
      <c r="Z202" s="73">
        <f t="shared" si="72"/>
        <v>0</v>
      </c>
      <c r="AA202" s="73">
        <f t="shared" si="72"/>
        <v>0</v>
      </c>
      <c r="AB202" s="73">
        <f t="shared" si="72"/>
        <v>35103.333333333328</v>
      </c>
      <c r="AC202" s="73">
        <f t="shared" si="72"/>
        <v>0</v>
      </c>
      <c r="AD202" s="73">
        <f t="shared" si="72"/>
        <v>26436.666666666664</v>
      </c>
      <c r="AE202" s="73">
        <f t="shared" si="72"/>
        <v>46596</v>
      </c>
      <c r="AF202" s="73">
        <f t="shared" si="72"/>
        <v>89550</v>
      </c>
      <c r="AG202" s="73">
        <f t="shared" si="72"/>
        <v>37000</v>
      </c>
      <c r="AH202" s="73">
        <f t="shared" si="72"/>
        <v>0</v>
      </c>
      <c r="AI202" s="73">
        <f t="shared" si="72"/>
        <v>0</v>
      </c>
      <c r="AJ202" s="73">
        <f t="shared" ref="AJ202:BC202" si="73">(AJ201-AJ200)*0.25</f>
        <v>0</v>
      </c>
      <c r="AK202" s="73">
        <f t="shared" si="73"/>
        <v>34375</v>
      </c>
      <c r="AL202" s="73">
        <f t="shared" si="73"/>
        <v>0</v>
      </c>
      <c r="AM202" s="73">
        <f t="shared" si="73"/>
        <v>47042.187499999993</v>
      </c>
      <c r="AN202" s="73">
        <f t="shared" si="73"/>
        <v>0</v>
      </c>
      <c r="AO202" s="73">
        <f t="shared" si="73"/>
        <v>0</v>
      </c>
      <c r="AP202" s="73">
        <f t="shared" si="73"/>
        <v>3250</v>
      </c>
      <c r="AQ202" s="73">
        <f t="shared" si="73"/>
        <v>0</v>
      </c>
      <c r="AR202" s="73">
        <f t="shared" si="73"/>
        <v>100837.5</v>
      </c>
      <c r="AS202" s="73">
        <f t="shared" si="73"/>
        <v>0</v>
      </c>
      <c r="AT202" s="73">
        <f t="shared" si="73"/>
        <v>42604.487999999998</v>
      </c>
      <c r="AU202" s="73">
        <f t="shared" si="73"/>
        <v>32020</v>
      </c>
      <c r="AV202" s="73">
        <f t="shared" si="73"/>
        <v>0</v>
      </c>
      <c r="AW202" s="73">
        <f t="shared" si="73"/>
        <v>22071.875</v>
      </c>
      <c r="AX202" s="73">
        <f t="shared" si="73"/>
        <v>6090</v>
      </c>
      <c r="AY202" s="73">
        <f t="shared" si="73"/>
        <v>16456.25</v>
      </c>
      <c r="AZ202" s="73">
        <f t="shared" si="73"/>
        <v>0</v>
      </c>
      <c r="BA202" s="73">
        <f t="shared" si="73"/>
        <v>0</v>
      </c>
      <c r="BB202" s="73">
        <f t="shared" si="73"/>
        <v>0</v>
      </c>
      <c r="BC202" s="73">
        <f t="shared" si="73"/>
        <v>0</v>
      </c>
      <c r="BD202" s="1"/>
      <c r="BE202" s="1"/>
    </row>
    <row r="203" spans="1:57" s="4" customFormat="1" ht="31.5" customHeight="1" x14ac:dyDescent="0.3">
      <c r="A203" s="81" t="s">
        <v>258</v>
      </c>
      <c r="B203" s="16" t="s">
        <v>172</v>
      </c>
      <c r="C203" s="43">
        <f t="shared" si="65"/>
        <v>1033580.988</v>
      </c>
      <c r="D203" s="71">
        <f t="shared" ref="D203:AI203" si="74">D201+D202</f>
        <v>0</v>
      </c>
      <c r="E203" s="71">
        <f t="shared" si="74"/>
        <v>0</v>
      </c>
      <c r="F203" s="71">
        <f t="shared" si="74"/>
        <v>273664.1875</v>
      </c>
      <c r="G203" s="71">
        <f t="shared" si="74"/>
        <v>130000</v>
      </c>
      <c r="H203" s="71">
        <f t="shared" si="74"/>
        <v>438700</v>
      </c>
      <c r="I203" s="71">
        <f t="shared" si="74"/>
        <v>386181.87499999994</v>
      </c>
      <c r="J203" s="71">
        <f t="shared" si="74"/>
        <v>0</v>
      </c>
      <c r="K203" s="71">
        <f t="shared" si="74"/>
        <v>0</v>
      </c>
      <c r="L203" s="71">
        <f t="shared" si="74"/>
        <v>63000</v>
      </c>
      <c r="M203" s="71">
        <f t="shared" si="74"/>
        <v>0</v>
      </c>
      <c r="N203" s="71">
        <f t="shared" si="74"/>
        <v>341312.5</v>
      </c>
      <c r="O203" s="71">
        <f t="shared" si="74"/>
        <v>0</v>
      </c>
      <c r="P203" s="71">
        <f t="shared" si="74"/>
        <v>236925</v>
      </c>
      <c r="Q203" s="71">
        <f t="shared" si="74"/>
        <v>0</v>
      </c>
      <c r="R203" s="71">
        <f t="shared" si="74"/>
        <v>0</v>
      </c>
      <c r="S203" s="71">
        <f t="shared" si="74"/>
        <v>479331.25</v>
      </c>
      <c r="T203" s="71">
        <f t="shared" si="74"/>
        <v>128735.625</v>
      </c>
      <c r="U203" s="71">
        <f t="shared" si="74"/>
        <v>0</v>
      </c>
      <c r="V203" s="71">
        <f t="shared" si="74"/>
        <v>0</v>
      </c>
      <c r="W203" s="71">
        <f t="shared" si="74"/>
        <v>0</v>
      </c>
      <c r="X203" s="71">
        <f t="shared" si="74"/>
        <v>0</v>
      </c>
      <c r="Y203" s="71">
        <f t="shared" si="74"/>
        <v>0</v>
      </c>
      <c r="Z203" s="71">
        <f t="shared" si="74"/>
        <v>0</v>
      </c>
      <c r="AA203" s="71">
        <f t="shared" si="74"/>
        <v>0</v>
      </c>
      <c r="AB203" s="71">
        <f t="shared" si="74"/>
        <v>175516.66666666663</v>
      </c>
      <c r="AC203" s="71">
        <f t="shared" si="74"/>
        <v>0</v>
      </c>
      <c r="AD203" s="71">
        <f t="shared" si="74"/>
        <v>132183.33333333331</v>
      </c>
      <c r="AE203" s="71">
        <f t="shared" si="74"/>
        <v>232980</v>
      </c>
      <c r="AF203" s="71">
        <f t="shared" si="74"/>
        <v>447750</v>
      </c>
      <c r="AG203" s="71">
        <f t="shared" si="74"/>
        <v>185000</v>
      </c>
      <c r="AH203" s="71">
        <f t="shared" si="74"/>
        <v>0</v>
      </c>
      <c r="AI203" s="71">
        <f t="shared" si="74"/>
        <v>0</v>
      </c>
      <c r="AJ203" s="71">
        <f t="shared" ref="AJ203:BC203" si="75">AJ201+AJ202</f>
        <v>0</v>
      </c>
      <c r="AK203" s="71">
        <f t="shared" si="75"/>
        <v>171875</v>
      </c>
      <c r="AL203" s="71">
        <f t="shared" si="75"/>
        <v>0</v>
      </c>
      <c r="AM203" s="71">
        <f t="shared" si="75"/>
        <v>235210.93749999997</v>
      </c>
      <c r="AN203" s="71">
        <f t="shared" si="75"/>
        <v>0</v>
      </c>
      <c r="AO203" s="71">
        <f t="shared" si="75"/>
        <v>0</v>
      </c>
      <c r="AP203" s="71">
        <f t="shared" si="75"/>
        <v>16250</v>
      </c>
      <c r="AQ203" s="71">
        <f t="shared" si="75"/>
        <v>0</v>
      </c>
      <c r="AR203" s="71">
        <f t="shared" si="75"/>
        <v>504187.5</v>
      </c>
      <c r="AS203" s="71">
        <f t="shared" si="75"/>
        <v>0</v>
      </c>
      <c r="AT203" s="71">
        <f t="shared" si="75"/>
        <v>213022.44</v>
      </c>
      <c r="AU203" s="71">
        <f t="shared" si="75"/>
        <v>160100</v>
      </c>
      <c r="AV203" s="71">
        <f t="shared" si="75"/>
        <v>0</v>
      </c>
      <c r="AW203" s="71">
        <f t="shared" si="75"/>
        <v>110359.375</v>
      </c>
      <c r="AX203" s="71">
        <f t="shared" si="75"/>
        <v>30450</v>
      </c>
      <c r="AY203" s="71">
        <f t="shared" si="75"/>
        <v>82281.25</v>
      </c>
      <c r="AZ203" s="71">
        <f t="shared" si="75"/>
        <v>0</v>
      </c>
      <c r="BA203" s="71">
        <f t="shared" si="75"/>
        <v>0</v>
      </c>
      <c r="BB203" s="71">
        <f t="shared" si="75"/>
        <v>0</v>
      </c>
      <c r="BC203" s="71">
        <f t="shared" si="75"/>
        <v>0</v>
      </c>
      <c r="BD203" s="1"/>
      <c r="BE203" s="1"/>
    </row>
    <row r="204" spans="1:57" ht="167.8" x14ac:dyDescent="0.3">
      <c r="A204" s="81" t="s">
        <v>258</v>
      </c>
      <c r="B204" s="17" t="s">
        <v>257</v>
      </c>
      <c r="C204" s="43">
        <f t="shared" si="65"/>
        <v>5175016.9400000004</v>
      </c>
      <c r="D204" s="74">
        <f>D203*50%</f>
        <v>0</v>
      </c>
      <c r="E204" s="74">
        <f>E203*0%</f>
        <v>0</v>
      </c>
      <c r="F204" s="74">
        <f t="shared" ref="F204:AK204" si="76">F203*50%</f>
        <v>136832.09375</v>
      </c>
      <c r="G204" s="74">
        <f t="shared" si="76"/>
        <v>65000</v>
      </c>
      <c r="H204" s="74">
        <f t="shared" si="76"/>
        <v>219350</v>
      </c>
      <c r="I204" s="74">
        <f t="shared" si="76"/>
        <v>193090.93749999997</v>
      </c>
      <c r="J204" s="74">
        <f t="shared" si="76"/>
        <v>0</v>
      </c>
      <c r="K204" s="74">
        <f t="shared" si="76"/>
        <v>0</v>
      </c>
      <c r="L204" s="74">
        <f t="shared" si="76"/>
        <v>31500</v>
      </c>
      <c r="M204" s="74">
        <f t="shared" si="76"/>
        <v>0</v>
      </c>
      <c r="N204" s="74">
        <f t="shared" si="76"/>
        <v>170656.25</v>
      </c>
      <c r="O204" s="74">
        <f t="shared" si="76"/>
        <v>0</v>
      </c>
      <c r="P204" s="74">
        <f t="shared" si="76"/>
        <v>118462.5</v>
      </c>
      <c r="Q204" s="74">
        <f t="shared" si="76"/>
        <v>0</v>
      </c>
      <c r="R204" s="74">
        <f t="shared" si="76"/>
        <v>0</v>
      </c>
      <c r="S204" s="74">
        <f t="shared" si="76"/>
        <v>239665.625</v>
      </c>
      <c r="T204" s="74">
        <f t="shared" si="76"/>
        <v>64367.8125</v>
      </c>
      <c r="U204" s="74">
        <f t="shared" si="76"/>
        <v>0</v>
      </c>
      <c r="V204" s="74">
        <f t="shared" si="76"/>
        <v>0</v>
      </c>
      <c r="W204" s="74">
        <f t="shared" si="76"/>
        <v>0</v>
      </c>
      <c r="X204" s="74">
        <f t="shared" si="76"/>
        <v>0</v>
      </c>
      <c r="Y204" s="74">
        <f t="shared" si="76"/>
        <v>0</v>
      </c>
      <c r="Z204" s="74">
        <f t="shared" si="76"/>
        <v>0</v>
      </c>
      <c r="AA204" s="74">
        <f t="shared" si="76"/>
        <v>0</v>
      </c>
      <c r="AB204" s="74">
        <f t="shared" si="76"/>
        <v>87758.333333333314</v>
      </c>
      <c r="AC204" s="74">
        <f t="shared" si="76"/>
        <v>0</v>
      </c>
      <c r="AD204" s="74">
        <f t="shared" si="76"/>
        <v>66091.666666666657</v>
      </c>
      <c r="AE204" s="74">
        <f t="shared" si="76"/>
        <v>116490</v>
      </c>
      <c r="AF204" s="74">
        <f t="shared" si="76"/>
        <v>223875</v>
      </c>
      <c r="AG204" s="74">
        <f t="shared" si="76"/>
        <v>92500</v>
      </c>
      <c r="AH204" s="74">
        <f t="shared" si="76"/>
        <v>0</v>
      </c>
      <c r="AI204" s="74">
        <f t="shared" si="76"/>
        <v>0</v>
      </c>
      <c r="AJ204" s="74">
        <f t="shared" si="76"/>
        <v>0</v>
      </c>
      <c r="AK204" s="74">
        <f t="shared" si="76"/>
        <v>85937.5</v>
      </c>
      <c r="AL204" s="74">
        <f t="shared" ref="AL204:BC204" si="77">AL203*50%</f>
        <v>0</v>
      </c>
      <c r="AM204" s="74">
        <f t="shared" si="77"/>
        <v>117605.46874999999</v>
      </c>
      <c r="AN204" s="74">
        <f t="shared" si="77"/>
        <v>0</v>
      </c>
      <c r="AO204" s="74">
        <f t="shared" si="77"/>
        <v>0</v>
      </c>
      <c r="AP204" s="74">
        <f t="shared" si="77"/>
        <v>8125</v>
      </c>
      <c r="AQ204" s="74">
        <f t="shared" si="77"/>
        <v>0</v>
      </c>
      <c r="AR204" s="74">
        <f t="shared" si="77"/>
        <v>252093.75</v>
      </c>
      <c r="AS204" s="74">
        <f t="shared" si="77"/>
        <v>0</v>
      </c>
      <c r="AT204" s="74">
        <f t="shared" si="77"/>
        <v>106511.22</v>
      </c>
      <c r="AU204" s="74">
        <f t="shared" si="77"/>
        <v>80050</v>
      </c>
      <c r="AV204" s="74">
        <f t="shared" si="77"/>
        <v>0</v>
      </c>
      <c r="AW204" s="74">
        <f t="shared" si="77"/>
        <v>55179.6875</v>
      </c>
      <c r="AX204" s="74">
        <f t="shared" si="77"/>
        <v>15225</v>
      </c>
      <c r="AY204" s="74">
        <f t="shared" si="77"/>
        <v>41140.625</v>
      </c>
      <c r="AZ204" s="74">
        <f t="shared" si="77"/>
        <v>0</v>
      </c>
      <c r="BA204" s="74">
        <f t="shared" si="77"/>
        <v>0</v>
      </c>
      <c r="BB204" s="74">
        <f t="shared" si="77"/>
        <v>0</v>
      </c>
      <c r="BC204" s="74">
        <f t="shared" si="77"/>
        <v>0</v>
      </c>
    </row>
    <row r="205" spans="1:57" s="2" customFormat="1" ht="31.15" customHeight="1" x14ac:dyDescent="0.3">
      <c r="A205" s="88"/>
      <c r="B205" s="88"/>
      <c r="C205" s="88"/>
      <c r="D205" s="88"/>
      <c r="E205" s="88"/>
      <c r="F205" s="88"/>
      <c r="G205" s="88"/>
      <c r="H205" s="88"/>
      <c r="I205" s="88"/>
      <c r="J205" s="88"/>
      <c r="K205" s="88"/>
      <c r="L205" s="88"/>
      <c r="M205" s="88"/>
      <c r="N205" s="88"/>
      <c r="O205" s="88"/>
      <c r="P205" s="88"/>
      <c r="Q205" s="88"/>
      <c r="R205" s="88"/>
      <c r="S205" s="88"/>
      <c r="T205" s="88"/>
      <c r="U205" s="88"/>
      <c r="V205" s="88"/>
      <c r="W205" s="88"/>
      <c r="X205" s="88"/>
      <c r="Y205" s="88"/>
      <c r="Z205" s="88"/>
      <c r="AA205" s="88"/>
      <c r="AB205" s="88"/>
      <c r="AC205" s="88"/>
      <c r="AD205" s="88"/>
      <c r="AE205" s="88"/>
      <c r="AF205" s="88"/>
      <c r="AG205" s="88"/>
      <c r="AH205" s="88"/>
      <c r="AI205" s="88"/>
      <c r="AJ205" s="88"/>
      <c r="AK205" s="88"/>
      <c r="AL205" s="88"/>
      <c r="AM205" s="88"/>
      <c r="AN205" s="88"/>
      <c r="AO205" s="88"/>
      <c r="AP205" s="88"/>
      <c r="AQ205" s="88"/>
      <c r="AR205" s="88"/>
      <c r="AS205" s="88"/>
      <c r="AT205" s="88"/>
      <c r="AU205" s="88"/>
      <c r="AV205" s="88"/>
      <c r="AW205" s="88"/>
      <c r="AX205" s="88"/>
      <c r="AY205" s="88"/>
      <c r="AZ205" s="88"/>
      <c r="BA205" s="88"/>
      <c r="BB205" s="88"/>
      <c r="BC205" s="88"/>
      <c r="BD205" s="9"/>
      <c r="BE205" s="9"/>
    </row>
    <row r="206" spans="1:57" s="4" customFormat="1" ht="26.3" customHeight="1" x14ac:dyDescent="0.3">
      <c r="A206" s="81" t="s">
        <v>288</v>
      </c>
      <c r="B206" s="89" t="s">
        <v>289</v>
      </c>
      <c r="C206" s="89"/>
      <c r="D206" s="25">
        <v>7833</v>
      </c>
      <c r="E206" s="25"/>
      <c r="F206" s="25">
        <v>10617</v>
      </c>
      <c r="G206" s="25"/>
      <c r="H206" s="25">
        <v>6452</v>
      </c>
      <c r="I206" s="25">
        <v>11000</v>
      </c>
      <c r="J206" s="25"/>
      <c r="K206" s="25"/>
      <c r="L206" s="25"/>
      <c r="M206" s="25"/>
      <c r="N206" s="25">
        <v>3500</v>
      </c>
      <c r="O206" s="25"/>
      <c r="P206" s="25"/>
      <c r="Q206" s="25">
        <v>6500</v>
      </c>
      <c r="R206" s="25"/>
      <c r="S206" s="25"/>
      <c r="T206" s="25"/>
      <c r="U206" s="25"/>
      <c r="V206" s="25"/>
      <c r="W206" s="25"/>
      <c r="X206" s="25"/>
      <c r="Y206" s="25"/>
      <c r="Z206" s="25"/>
      <c r="AA206" s="25"/>
      <c r="AB206" s="25"/>
      <c r="AC206" s="25"/>
      <c r="AD206" s="25"/>
      <c r="AE206" s="25">
        <v>3788</v>
      </c>
      <c r="AF206" s="25"/>
      <c r="AG206" s="25"/>
      <c r="AH206" s="25"/>
      <c r="AI206" s="25"/>
      <c r="AJ206" s="25"/>
      <c r="AK206" s="25"/>
      <c r="AL206" s="25"/>
      <c r="AM206" s="25">
        <v>5865</v>
      </c>
      <c r="AN206" s="25">
        <v>6300</v>
      </c>
      <c r="AO206" s="25"/>
      <c r="AP206" s="25">
        <v>4375</v>
      </c>
      <c r="AQ206" s="25"/>
      <c r="AR206" s="25">
        <v>12500</v>
      </c>
      <c r="AS206" s="25"/>
      <c r="AT206" s="25"/>
      <c r="AU206" s="25">
        <v>6170</v>
      </c>
      <c r="AV206" s="25"/>
      <c r="AW206" s="25">
        <v>2450</v>
      </c>
      <c r="AX206" s="25"/>
      <c r="AY206" s="25">
        <v>1450</v>
      </c>
      <c r="AZ206" s="25"/>
      <c r="BA206" s="25"/>
      <c r="BB206" s="25"/>
      <c r="BC206" s="25"/>
      <c r="BD206" s="9"/>
      <c r="BE206" s="9"/>
    </row>
    <row r="207" spans="1:57" s="4" customFormat="1" ht="23.95" customHeight="1" x14ac:dyDescent="0.3">
      <c r="A207" s="81" t="s">
        <v>288</v>
      </c>
      <c r="B207" s="19" t="s">
        <v>288</v>
      </c>
      <c r="C207" s="102" t="s">
        <v>141</v>
      </c>
      <c r="D207" s="3" t="s">
        <v>142</v>
      </c>
      <c r="E207" s="3" t="s">
        <v>142</v>
      </c>
      <c r="F207" s="3" t="s">
        <v>142</v>
      </c>
      <c r="G207" s="3" t="s">
        <v>142</v>
      </c>
      <c r="H207" s="3" t="s">
        <v>142</v>
      </c>
      <c r="I207" s="3" t="s">
        <v>142</v>
      </c>
      <c r="J207" s="3" t="s">
        <v>142</v>
      </c>
      <c r="K207" s="3" t="s">
        <v>142</v>
      </c>
      <c r="L207" s="3" t="s">
        <v>142</v>
      </c>
      <c r="M207" s="3" t="s">
        <v>142</v>
      </c>
      <c r="N207" s="3" t="s">
        <v>142</v>
      </c>
      <c r="O207" s="3" t="s">
        <v>142</v>
      </c>
      <c r="P207" s="3" t="s">
        <v>142</v>
      </c>
      <c r="Q207" s="3" t="s">
        <v>142</v>
      </c>
      <c r="R207" s="3" t="s">
        <v>142</v>
      </c>
      <c r="S207" s="3" t="s">
        <v>142</v>
      </c>
      <c r="T207" s="3" t="s">
        <v>142</v>
      </c>
      <c r="U207" s="3" t="s">
        <v>142</v>
      </c>
      <c r="V207" s="3" t="s">
        <v>142</v>
      </c>
      <c r="W207" s="3" t="s">
        <v>142</v>
      </c>
      <c r="X207" s="3" t="s">
        <v>142</v>
      </c>
      <c r="Y207" s="3" t="s">
        <v>142</v>
      </c>
      <c r="Z207" s="3" t="s">
        <v>142</v>
      </c>
      <c r="AA207" s="3" t="s">
        <v>142</v>
      </c>
      <c r="AB207" s="3" t="s">
        <v>142</v>
      </c>
      <c r="AC207" s="3" t="s">
        <v>142</v>
      </c>
      <c r="AD207" s="3" t="s">
        <v>142</v>
      </c>
      <c r="AE207" s="3" t="s">
        <v>142</v>
      </c>
      <c r="AF207" s="3" t="s">
        <v>142</v>
      </c>
      <c r="AG207" s="3" t="s">
        <v>142</v>
      </c>
      <c r="AH207" s="3" t="s">
        <v>142</v>
      </c>
      <c r="AI207" s="3" t="s">
        <v>142</v>
      </c>
      <c r="AJ207" s="3" t="s">
        <v>142</v>
      </c>
      <c r="AK207" s="3" t="s">
        <v>142</v>
      </c>
      <c r="AL207" s="3" t="s">
        <v>142</v>
      </c>
      <c r="AM207" s="3" t="s">
        <v>142</v>
      </c>
      <c r="AN207" s="3" t="s">
        <v>142</v>
      </c>
      <c r="AO207" s="3" t="s">
        <v>142</v>
      </c>
      <c r="AP207" s="3" t="s">
        <v>142</v>
      </c>
      <c r="AQ207" s="3" t="s">
        <v>142</v>
      </c>
      <c r="AR207" s="3" t="s">
        <v>142</v>
      </c>
      <c r="AS207" s="3" t="s">
        <v>142</v>
      </c>
      <c r="AT207" s="3" t="s">
        <v>142</v>
      </c>
      <c r="AU207" s="3" t="s">
        <v>142</v>
      </c>
      <c r="AV207" s="3" t="s">
        <v>142</v>
      </c>
      <c r="AW207" s="3" t="s">
        <v>142</v>
      </c>
      <c r="AX207" s="3" t="s">
        <v>142</v>
      </c>
      <c r="AY207" s="3" t="s">
        <v>142</v>
      </c>
      <c r="AZ207" s="3" t="s">
        <v>142</v>
      </c>
      <c r="BA207" s="3" t="s">
        <v>142</v>
      </c>
      <c r="BB207" s="3" t="s">
        <v>142</v>
      </c>
      <c r="BC207" s="3" t="s">
        <v>142</v>
      </c>
      <c r="BD207" s="1"/>
      <c r="BE207" s="1"/>
    </row>
    <row r="208" spans="1:57" s="4" customFormat="1" ht="23.95" customHeight="1" x14ac:dyDescent="0.3">
      <c r="A208" s="81" t="s">
        <v>288</v>
      </c>
      <c r="B208" s="99" t="s">
        <v>290</v>
      </c>
      <c r="C208" s="38">
        <f>C209</f>
        <v>0</v>
      </c>
      <c r="D208" s="84"/>
      <c r="E208" s="85"/>
      <c r="F208" s="85"/>
      <c r="G208" s="85"/>
      <c r="H208" s="85"/>
      <c r="I208" s="85"/>
      <c r="J208" s="85"/>
      <c r="K208" s="85"/>
      <c r="L208" s="85"/>
      <c r="M208" s="85"/>
      <c r="N208" s="85"/>
      <c r="O208" s="85"/>
      <c r="P208" s="85"/>
      <c r="Q208" s="85"/>
      <c r="R208" s="85"/>
      <c r="S208" s="85"/>
      <c r="T208" s="85"/>
      <c r="U208" s="85"/>
      <c r="V208" s="85"/>
      <c r="W208" s="85"/>
      <c r="X208" s="85"/>
      <c r="Y208" s="85"/>
      <c r="Z208" s="85"/>
      <c r="AA208" s="85"/>
      <c r="AB208" s="85"/>
      <c r="AC208" s="85"/>
      <c r="AD208" s="85"/>
      <c r="AE208" s="85"/>
      <c r="AF208" s="85"/>
      <c r="AG208" s="85"/>
      <c r="AH208" s="85"/>
      <c r="AI208" s="85"/>
      <c r="AJ208" s="85"/>
      <c r="AK208" s="85"/>
      <c r="AL208" s="85"/>
      <c r="AM208" s="85"/>
      <c r="AN208" s="85"/>
      <c r="AO208" s="85"/>
      <c r="AP208" s="85"/>
      <c r="AQ208" s="85"/>
      <c r="AR208" s="85"/>
      <c r="AS208" s="85"/>
      <c r="AT208" s="85"/>
      <c r="AU208" s="85"/>
      <c r="AV208" s="85"/>
      <c r="AW208" s="85"/>
      <c r="AX208" s="85"/>
      <c r="AY208" s="85"/>
      <c r="AZ208" s="85"/>
      <c r="BA208" s="85"/>
      <c r="BB208" s="85"/>
      <c r="BC208" s="85"/>
      <c r="BD208" s="1"/>
      <c r="BE208" s="1"/>
    </row>
    <row r="209" spans="1:57" s="4" customFormat="1" ht="23.95" customHeight="1" x14ac:dyDescent="0.3">
      <c r="A209" s="81" t="s">
        <v>288</v>
      </c>
      <c r="B209" s="100" t="s">
        <v>291</v>
      </c>
      <c r="C209" s="102">
        <f>SUM(D208:BC208)</f>
        <v>0</v>
      </c>
      <c r="D209" s="32">
        <v>1</v>
      </c>
      <c r="E209" s="32"/>
      <c r="F209" s="32">
        <v>0</v>
      </c>
      <c r="G209" s="32"/>
      <c r="H209" s="32">
        <v>1</v>
      </c>
      <c r="I209" s="32">
        <v>5</v>
      </c>
      <c r="J209" s="32"/>
      <c r="K209" s="32"/>
      <c r="L209" s="32"/>
      <c r="M209" s="32"/>
      <c r="N209" s="32">
        <v>1</v>
      </c>
      <c r="O209" s="32"/>
      <c r="P209" s="32"/>
      <c r="Q209" s="32">
        <v>0</v>
      </c>
      <c r="R209" s="32"/>
      <c r="S209" s="32"/>
      <c r="T209" s="32"/>
      <c r="U209" s="32"/>
      <c r="V209" s="32"/>
      <c r="W209" s="32"/>
      <c r="X209" s="32"/>
      <c r="Y209" s="32"/>
      <c r="Z209" s="32"/>
      <c r="AA209" s="32"/>
      <c r="AB209" s="32"/>
      <c r="AC209" s="32"/>
      <c r="AD209" s="32"/>
      <c r="AE209" s="32">
        <v>0</v>
      </c>
      <c r="AF209" s="32"/>
      <c r="AG209" s="32"/>
      <c r="AH209" s="32"/>
      <c r="AI209" s="32"/>
      <c r="AJ209" s="32"/>
      <c r="AK209" s="32"/>
      <c r="AL209" s="32"/>
      <c r="AM209" s="32">
        <v>0</v>
      </c>
      <c r="AN209" s="32">
        <v>0</v>
      </c>
      <c r="AO209" s="32"/>
      <c r="AP209" s="32">
        <v>0</v>
      </c>
      <c r="AQ209" s="32"/>
      <c r="AR209" s="32">
        <v>1</v>
      </c>
      <c r="AS209" s="32"/>
      <c r="AT209" s="32"/>
      <c r="AU209" s="32">
        <v>1</v>
      </c>
      <c r="AV209" s="32"/>
      <c r="AW209" s="32">
        <v>0</v>
      </c>
      <c r="AX209" s="32"/>
      <c r="AY209" s="32">
        <v>0</v>
      </c>
      <c r="AZ209" s="32"/>
      <c r="BA209" s="32"/>
      <c r="BB209" s="32"/>
      <c r="BC209" s="32"/>
      <c r="BD209" s="1"/>
      <c r="BE209" s="1"/>
    </row>
    <row r="210" spans="1:57" s="4" customFormat="1" ht="23.95" customHeight="1" x14ac:dyDescent="0.3">
      <c r="A210" s="81" t="s">
        <v>288</v>
      </c>
      <c r="B210" s="99" t="s">
        <v>292</v>
      </c>
      <c r="C210" s="38">
        <f>C211</f>
        <v>0</v>
      </c>
      <c r="D210" s="90"/>
      <c r="E210" s="91"/>
      <c r="F210" s="91"/>
      <c r="G210" s="91"/>
      <c r="H210" s="91"/>
      <c r="I210" s="91"/>
      <c r="J210" s="91"/>
      <c r="K210" s="91"/>
      <c r="L210" s="91"/>
      <c r="M210" s="91"/>
      <c r="N210" s="91"/>
      <c r="O210" s="91"/>
      <c r="P210" s="91"/>
      <c r="Q210" s="91"/>
      <c r="R210" s="91"/>
      <c r="S210" s="91"/>
      <c r="T210" s="91"/>
      <c r="U210" s="91"/>
      <c r="V210" s="91"/>
      <c r="W210" s="91"/>
      <c r="X210" s="91"/>
      <c r="Y210" s="91"/>
      <c r="Z210" s="91"/>
      <c r="AA210" s="91"/>
      <c r="AB210" s="91"/>
      <c r="AC210" s="91"/>
      <c r="AD210" s="91"/>
      <c r="AE210" s="91"/>
      <c r="AF210" s="91"/>
      <c r="AG210" s="91"/>
      <c r="AH210" s="91"/>
      <c r="AI210" s="91"/>
      <c r="AJ210" s="91"/>
      <c r="AK210" s="91"/>
      <c r="AL210" s="91"/>
      <c r="AM210" s="91"/>
      <c r="AN210" s="91"/>
      <c r="AO210" s="91"/>
      <c r="AP210" s="91"/>
      <c r="AQ210" s="91"/>
      <c r="AR210" s="91"/>
      <c r="AS210" s="91"/>
      <c r="AT210" s="91"/>
      <c r="AU210" s="91"/>
      <c r="AV210" s="91"/>
      <c r="AW210" s="91"/>
      <c r="AX210" s="91"/>
      <c r="AY210" s="91"/>
      <c r="AZ210" s="91"/>
      <c r="BA210" s="91"/>
      <c r="BB210" s="91"/>
      <c r="BC210" s="91"/>
      <c r="BD210" s="1"/>
      <c r="BE210" s="1"/>
    </row>
    <row r="211" spans="1:57" s="4" customFormat="1" ht="23.95" customHeight="1" x14ac:dyDescent="0.3">
      <c r="A211" s="81" t="s">
        <v>288</v>
      </c>
      <c r="B211" s="100" t="s">
        <v>291</v>
      </c>
      <c r="C211" s="102">
        <f>SUM(D210:BC210)</f>
        <v>0</v>
      </c>
      <c r="D211" s="32">
        <v>0.5</v>
      </c>
      <c r="E211" s="32"/>
      <c r="F211" s="32">
        <v>1</v>
      </c>
      <c r="G211" s="32"/>
      <c r="H211" s="32">
        <v>0</v>
      </c>
      <c r="I211" s="32">
        <v>0</v>
      </c>
      <c r="J211" s="32"/>
      <c r="K211" s="32"/>
      <c r="L211" s="32"/>
      <c r="M211" s="32"/>
      <c r="N211" s="32">
        <v>0</v>
      </c>
      <c r="O211" s="32"/>
      <c r="P211" s="32"/>
      <c r="Q211" s="32">
        <v>0</v>
      </c>
      <c r="R211" s="32"/>
      <c r="S211" s="32"/>
      <c r="T211" s="32"/>
      <c r="U211" s="32"/>
      <c r="V211" s="32"/>
      <c r="W211" s="32"/>
      <c r="X211" s="32"/>
      <c r="Y211" s="32"/>
      <c r="Z211" s="32"/>
      <c r="AA211" s="32"/>
      <c r="AB211" s="32"/>
      <c r="AC211" s="32"/>
      <c r="AD211" s="32"/>
      <c r="AE211" s="32">
        <v>0</v>
      </c>
      <c r="AF211" s="32"/>
      <c r="AG211" s="32"/>
      <c r="AH211" s="32"/>
      <c r="AI211" s="32"/>
      <c r="AJ211" s="32"/>
      <c r="AK211" s="32"/>
      <c r="AL211" s="32"/>
      <c r="AM211" s="32">
        <v>0.5</v>
      </c>
      <c r="AN211" s="32">
        <v>0</v>
      </c>
      <c r="AO211" s="32"/>
      <c r="AP211" s="32">
        <v>0</v>
      </c>
      <c r="AQ211" s="32"/>
      <c r="AR211" s="32">
        <v>7</v>
      </c>
      <c r="AS211" s="32"/>
      <c r="AT211" s="32"/>
      <c r="AU211" s="32">
        <v>0</v>
      </c>
      <c r="AV211" s="32"/>
      <c r="AW211" s="32">
        <v>1</v>
      </c>
      <c r="AX211" s="32"/>
      <c r="AY211" s="32">
        <v>0</v>
      </c>
      <c r="AZ211" s="32"/>
      <c r="BA211" s="32"/>
      <c r="BB211" s="32"/>
      <c r="BC211" s="32"/>
      <c r="BD211" s="1"/>
      <c r="BE211" s="1"/>
    </row>
    <row r="212" spans="1:57" s="4" customFormat="1" ht="23.95" customHeight="1" x14ac:dyDescent="0.3">
      <c r="A212" s="81" t="s">
        <v>288</v>
      </c>
      <c r="B212" s="99" t="s">
        <v>293</v>
      </c>
      <c r="C212" s="38">
        <f>C213+C217+C218+C215+C216+C214</f>
        <v>81</v>
      </c>
      <c r="D212" s="90"/>
      <c r="E212" s="91"/>
      <c r="F212" s="91"/>
      <c r="G212" s="91"/>
      <c r="H212" s="91"/>
      <c r="I212" s="91"/>
      <c r="J212" s="91"/>
      <c r="K212" s="91"/>
      <c r="L212" s="91"/>
      <c r="M212" s="91"/>
      <c r="N212" s="91"/>
      <c r="O212" s="91"/>
      <c r="P212" s="91"/>
      <c r="Q212" s="91"/>
      <c r="R212" s="91"/>
      <c r="S212" s="91"/>
      <c r="T212" s="91"/>
      <c r="U212" s="91"/>
      <c r="V212" s="91"/>
      <c r="W212" s="91"/>
      <c r="X212" s="91"/>
      <c r="Y212" s="91"/>
      <c r="Z212" s="91"/>
      <c r="AA212" s="91"/>
      <c r="AB212" s="91"/>
      <c r="AC212" s="91"/>
      <c r="AD212" s="91"/>
      <c r="AE212" s="91"/>
      <c r="AF212" s="91"/>
      <c r="AG212" s="91"/>
      <c r="AH212" s="91"/>
      <c r="AI212" s="91"/>
      <c r="AJ212" s="91"/>
      <c r="AK212" s="91"/>
      <c r="AL212" s="91"/>
      <c r="AM212" s="91"/>
      <c r="AN212" s="91"/>
      <c r="AO212" s="91"/>
      <c r="AP212" s="91"/>
      <c r="AQ212" s="91"/>
      <c r="AR212" s="91"/>
      <c r="AS212" s="91"/>
      <c r="AT212" s="91"/>
      <c r="AU212" s="91"/>
      <c r="AV212" s="91"/>
      <c r="AW212" s="91"/>
      <c r="AX212" s="91"/>
      <c r="AY212" s="91"/>
      <c r="AZ212" s="91"/>
      <c r="BA212" s="91"/>
      <c r="BB212" s="91"/>
      <c r="BC212" s="91"/>
      <c r="BD212" s="1"/>
      <c r="BE212" s="1"/>
    </row>
    <row r="213" spans="1:57" s="4" customFormat="1" ht="23.95" customHeight="1" x14ac:dyDescent="0.3">
      <c r="A213" s="81" t="s">
        <v>288</v>
      </c>
      <c r="B213" s="100" t="s">
        <v>294</v>
      </c>
      <c r="C213" s="102">
        <f t="shared" ref="C213:C218" si="78">SUM(D212:BC212)</f>
        <v>0</v>
      </c>
      <c r="D213" s="32"/>
      <c r="E213" s="32"/>
      <c r="F213" s="32"/>
      <c r="G213" s="32"/>
      <c r="H213" s="32"/>
      <c r="I213" s="32"/>
      <c r="J213" s="32"/>
      <c r="K213" s="32"/>
      <c r="L213" s="32"/>
      <c r="M213" s="32"/>
      <c r="N213" s="32"/>
      <c r="O213" s="32"/>
      <c r="P213" s="32"/>
      <c r="Q213" s="32"/>
      <c r="R213" s="32"/>
      <c r="S213" s="32"/>
      <c r="T213" s="32"/>
      <c r="U213" s="32"/>
      <c r="V213" s="32"/>
      <c r="W213" s="32"/>
      <c r="X213" s="32"/>
      <c r="Y213" s="32"/>
      <c r="Z213" s="32"/>
      <c r="AA213" s="32"/>
      <c r="AB213" s="32"/>
      <c r="AC213" s="32"/>
      <c r="AD213" s="32"/>
      <c r="AE213" s="32"/>
      <c r="AF213" s="32"/>
      <c r="AG213" s="32"/>
      <c r="AH213" s="32"/>
      <c r="AI213" s="32"/>
      <c r="AJ213" s="32"/>
      <c r="AK213" s="32"/>
      <c r="AL213" s="32"/>
      <c r="AM213" s="32"/>
      <c r="AN213" s="32"/>
      <c r="AO213" s="32"/>
      <c r="AP213" s="32"/>
      <c r="AQ213" s="32"/>
      <c r="AR213" s="32"/>
      <c r="AS213" s="32"/>
      <c r="AT213" s="32"/>
      <c r="AU213" s="32"/>
      <c r="AV213" s="32"/>
      <c r="AW213" s="32"/>
      <c r="AX213" s="32"/>
      <c r="AY213" s="32"/>
      <c r="AZ213" s="32"/>
      <c r="BA213" s="32"/>
      <c r="BB213" s="32"/>
      <c r="BC213" s="32"/>
      <c r="BD213" s="1"/>
      <c r="BE213" s="1"/>
    </row>
    <row r="214" spans="1:57" s="4" customFormat="1" ht="23.95" customHeight="1" x14ac:dyDescent="0.3">
      <c r="A214" s="81" t="s">
        <v>288</v>
      </c>
      <c r="B214" s="100" t="s">
        <v>295</v>
      </c>
      <c r="C214" s="102">
        <f t="shared" si="78"/>
        <v>0</v>
      </c>
      <c r="D214" s="32">
        <v>0</v>
      </c>
      <c r="E214" s="32"/>
      <c r="F214" s="32">
        <v>0</v>
      </c>
      <c r="G214" s="32"/>
      <c r="H214" s="32">
        <v>12</v>
      </c>
      <c r="I214" s="32">
        <v>0</v>
      </c>
      <c r="J214" s="32"/>
      <c r="K214" s="32"/>
      <c r="L214" s="32"/>
      <c r="M214" s="32"/>
      <c r="N214" s="32">
        <v>0</v>
      </c>
      <c r="O214" s="32"/>
      <c r="P214" s="32"/>
      <c r="Q214" s="32">
        <v>0</v>
      </c>
      <c r="R214" s="32"/>
      <c r="S214" s="32"/>
      <c r="T214" s="32"/>
      <c r="U214" s="32"/>
      <c r="V214" s="32"/>
      <c r="W214" s="32"/>
      <c r="X214" s="32"/>
      <c r="Y214" s="32"/>
      <c r="Z214" s="32"/>
      <c r="AA214" s="32"/>
      <c r="AB214" s="32"/>
      <c r="AC214" s="32"/>
      <c r="AD214" s="32"/>
      <c r="AE214" s="32">
        <v>0</v>
      </c>
      <c r="AF214" s="32"/>
      <c r="AG214" s="32"/>
      <c r="AH214" s="32"/>
      <c r="AI214" s="32"/>
      <c r="AJ214" s="32"/>
      <c r="AK214" s="32"/>
      <c r="AL214" s="32"/>
      <c r="AM214" s="32">
        <v>0</v>
      </c>
      <c r="AN214" s="32">
        <v>0</v>
      </c>
      <c r="AO214" s="32"/>
      <c r="AP214" s="32">
        <v>0</v>
      </c>
      <c r="AQ214" s="32"/>
      <c r="AR214" s="32">
        <v>0</v>
      </c>
      <c r="AS214" s="32"/>
      <c r="AT214" s="32"/>
      <c r="AU214" s="32">
        <v>1</v>
      </c>
      <c r="AV214" s="32"/>
      <c r="AW214" s="32">
        <v>7</v>
      </c>
      <c r="AX214" s="32"/>
      <c r="AY214" s="32">
        <v>0</v>
      </c>
      <c r="AZ214" s="32"/>
      <c r="BA214" s="32"/>
      <c r="BB214" s="32"/>
      <c r="BC214" s="32"/>
      <c r="BD214" s="1"/>
      <c r="BE214" s="1"/>
    </row>
    <row r="215" spans="1:57" s="4" customFormat="1" ht="23.95" customHeight="1" x14ac:dyDescent="0.3">
      <c r="A215" s="81" t="s">
        <v>288</v>
      </c>
      <c r="B215" s="100" t="s">
        <v>296</v>
      </c>
      <c r="C215" s="102">
        <f t="shared" si="78"/>
        <v>20</v>
      </c>
      <c r="D215" s="32">
        <v>9</v>
      </c>
      <c r="E215" s="32"/>
      <c r="F215" s="32">
        <v>0</v>
      </c>
      <c r="G215" s="32"/>
      <c r="H215" s="32">
        <v>0</v>
      </c>
      <c r="I215" s="32">
        <v>0</v>
      </c>
      <c r="J215" s="32"/>
      <c r="K215" s="32"/>
      <c r="L215" s="32"/>
      <c r="M215" s="32"/>
      <c r="N215" s="32">
        <v>0</v>
      </c>
      <c r="O215" s="32"/>
      <c r="P215" s="32"/>
      <c r="Q215" s="32">
        <v>0</v>
      </c>
      <c r="R215" s="32"/>
      <c r="S215" s="32"/>
      <c r="T215" s="32"/>
      <c r="U215" s="32"/>
      <c r="V215" s="32"/>
      <c r="W215" s="32"/>
      <c r="X215" s="32"/>
      <c r="Y215" s="32"/>
      <c r="Z215" s="32"/>
      <c r="AA215" s="32"/>
      <c r="AB215" s="32"/>
      <c r="AC215" s="32"/>
      <c r="AD215" s="32"/>
      <c r="AE215" s="32">
        <v>5</v>
      </c>
      <c r="AF215" s="32"/>
      <c r="AG215" s="32"/>
      <c r="AH215" s="32"/>
      <c r="AI215" s="32"/>
      <c r="AJ215" s="32"/>
      <c r="AK215" s="32"/>
      <c r="AL215" s="32"/>
      <c r="AM215" s="32">
        <v>0</v>
      </c>
      <c r="AN215" s="32">
        <v>0</v>
      </c>
      <c r="AO215" s="32"/>
      <c r="AP215" s="32">
        <v>0</v>
      </c>
      <c r="AQ215" s="32"/>
      <c r="AR215" s="32">
        <v>0</v>
      </c>
      <c r="AS215" s="32"/>
      <c r="AT215" s="32"/>
      <c r="AU215" s="32">
        <v>0</v>
      </c>
      <c r="AV215" s="32"/>
      <c r="AW215" s="32">
        <v>3</v>
      </c>
      <c r="AX215" s="32"/>
      <c r="AY215" s="32">
        <v>0</v>
      </c>
      <c r="AZ215" s="32"/>
      <c r="BA215" s="32"/>
      <c r="BB215" s="32"/>
      <c r="BC215" s="32"/>
      <c r="BD215" s="1"/>
      <c r="BE215" s="1"/>
    </row>
    <row r="216" spans="1:57" s="4" customFormat="1" ht="23.95" customHeight="1" x14ac:dyDescent="0.3">
      <c r="A216" s="81" t="s">
        <v>288</v>
      </c>
      <c r="B216" s="100" t="s">
        <v>297</v>
      </c>
      <c r="C216" s="102">
        <f t="shared" si="78"/>
        <v>17</v>
      </c>
      <c r="D216" s="32">
        <v>0</v>
      </c>
      <c r="E216" s="32"/>
      <c r="F216" s="32">
        <v>0</v>
      </c>
      <c r="G216" s="32"/>
      <c r="H216" s="32">
        <v>0</v>
      </c>
      <c r="I216" s="32">
        <v>0</v>
      </c>
      <c r="J216" s="32"/>
      <c r="K216" s="32"/>
      <c r="L216" s="32"/>
      <c r="M216" s="32"/>
      <c r="N216" s="32">
        <v>20</v>
      </c>
      <c r="O216" s="32"/>
      <c r="P216" s="32"/>
      <c r="Q216" s="32">
        <v>0</v>
      </c>
      <c r="R216" s="32"/>
      <c r="S216" s="32"/>
      <c r="T216" s="32"/>
      <c r="U216" s="32"/>
      <c r="V216" s="32"/>
      <c r="W216" s="32"/>
      <c r="X216" s="32"/>
      <c r="Y216" s="32"/>
      <c r="Z216" s="32"/>
      <c r="AA216" s="32"/>
      <c r="AB216" s="32"/>
      <c r="AC216" s="32"/>
      <c r="AD216" s="32"/>
      <c r="AE216" s="32">
        <v>0</v>
      </c>
      <c r="AF216" s="32"/>
      <c r="AG216" s="32"/>
      <c r="AH216" s="32"/>
      <c r="AI216" s="32"/>
      <c r="AJ216" s="32"/>
      <c r="AK216" s="32"/>
      <c r="AL216" s="32"/>
      <c r="AM216" s="32">
        <v>0</v>
      </c>
      <c r="AN216" s="32">
        <v>0</v>
      </c>
      <c r="AO216" s="32"/>
      <c r="AP216" s="32">
        <v>0</v>
      </c>
      <c r="AQ216" s="32"/>
      <c r="AR216" s="32">
        <v>0</v>
      </c>
      <c r="AS216" s="32"/>
      <c r="AT216" s="32"/>
      <c r="AU216" s="32">
        <v>0</v>
      </c>
      <c r="AV216" s="32"/>
      <c r="AW216" s="32">
        <v>0</v>
      </c>
      <c r="AX216" s="32"/>
      <c r="AY216" s="32">
        <v>0</v>
      </c>
      <c r="AZ216" s="32"/>
      <c r="BA216" s="32"/>
      <c r="BB216" s="32"/>
      <c r="BC216" s="32"/>
      <c r="BD216" s="1"/>
      <c r="BE216" s="1"/>
    </row>
    <row r="217" spans="1:57" s="4" customFormat="1" ht="23.95" customHeight="1" x14ac:dyDescent="0.3">
      <c r="A217" s="81" t="s">
        <v>288</v>
      </c>
      <c r="B217" s="100" t="s">
        <v>298</v>
      </c>
      <c r="C217" s="102">
        <f t="shared" si="78"/>
        <v>20</v>
      </c>
      <c r="D217" s="32">
        <v>0</v>
      </c>
      <c r="E217" s="32"/>
      <c r="F217" s="32">
        <v>0</v>
      </c>
      <c r="G217" s="32"/>
      <c r="H217" s="32">
        <v>0</v>
      </c>
      <c r="I217" s="32">
        <v>0</v>
      </c>
      <c r="J217" s="32"/>
      <c r="K217" s="32"/>
      <c r="L217" s="32"/>
      <c r="M217" s="32"/>
      <c r="N217" s="32">
        <v>0</v>
      </c>
      <c r="O217" s="32"/>
      <c r="P217" s="32"/>
      <c r="Q217" s="32">
        <v>0</v>
      </c>
      <c r="R217" s="32"/>
      <c r="S217" s="32"/>
      <c r="T217" s="32"/>
      <c r="U217" s="32"/>
      <c r="V217" s="32"/>
      <c r="W217" s="32"/>
      <c r="X217" s="32"/>
      <c r="Y217" s="32"/>
      <c r="Z217" s="32"/>
      <c r="AA217" s="32"/>
      <c r="AB217" s="32"/>
      <c r="AC217" s="32"/>
      <c r="AD217" s="32"/>
      <c r="AE217" s="32">
        <v>0</v>
      </c>
      <c r="AF217" s="32"/>
      <c r="AG217" s="32"/>
      <c r="AH217" s="32"/>
      <c r="AI217" s="32"/>
      <c r="AJ217" s="32"/>
      <c r="AK217" s="32"/>
      <c r="AL217" s="32"/>
      <c r="AM217" s="32">
        <v>0</v>
      </c>
      <c r="AN217" s="32">
        <v>0</v>
      </c>
      <c r="AO217" s="32"/>
      <c r="AP217" s="32">
        <v>0</v>
      </c>
      <c r="AQ217" s="32"/>
      <c r="AR217" s="32">
        <v>0</v>
      </c>
      <c r="AS217" s="32"/>
      <c r="AT217" s="32"/>
      <c r="AU217" s="32">
        <v>24</v>
      </c>
      <c r="AV217" s="32"/>
      <c r="AW217" s="32">
        <v>0</v>
      </c>
      <c r="AX217" s="32"/>
      <c r="AY217" s="32">
        <v>0</v>
      </c>
      <c r="AZ217" s="32"/>
      <c r="BA217" s="32"/>
      <c r="BB217" s="32"/>
      <c r="BC217" s="32"/>
      <c r="BD217" s="1"/>
      <c r="BE217" s="1"/>
    </row>
    <row r="218" spans="1:57" s="4" customFormat="1" ht="23.95" customHeight="1" x14ac:dyDescent="0.3">
      <c r="A218" s="81" t="s">
        <v>288</v>
      </c>
      <c r="B218" s="100" t="s">
        <v>299</v>
      </c>
      <c r="C218" s="102">
        <f t="shared" si="78"/>
        <v>24</v>
      </c>
      <c r="D218" s="32">
        <v>0</v>
      </c>
      <c r="E218" s="32"/>
      <c r="F218" s="32">
        <v>0</v>
      </c>
      <c r="G218" s="32"/>
      <c r="H218" s="32">
        <v>3</v>
      </c>
      <c r="I218" s="32">
        <v>0</v>
      </c>
      <c r="J218" s="32"/>
      <c r="K218" s="32"/>
      <c r="L218" s="32"/>
      <c r="M218" s="32"/>
      <c r="N218" s="32">
        <v>0</v>
      </c>
      <c r="O218" s="32"/>
      <c r="P218" s="32"/>
      <c r="Q218" s="32">
        <v>0</v>
      </c>
      <c r="R218" s="32"/>
      <c r="S218" s="32"/>
      <c r="T218" s="32"/>
      <c r="U218" s="32"/>
      <c r="V218" s="32"/>
      <c r="W218" s="32"/>
      <c r="X218" s="32"/>
      <c r="Y218" s="32"/>
      <c r="Z218" s="32"/>
      <c r="AA218" s="32"/>
      <c r="AB218" s="32"/>
      <c r="AC218" s="32"/>
      <c r="AD218" s="32"/>
      <c r="AE218" s="32">
        <v>0</v>
      </c>
      <c r="AF218" s="32"/>
      <c r="AG218" s="32"/>
      <c r="AH218" s="32"/>
      <c r="AI218" s="32"/>
      <c r="AJ218" s="32"/>
      <c r="AK218" s="32"/>
      <c r="AL218" s="32"/>
      <c r="AM218" s="32">
        <v>0</v>
      </c>
      <c r="AN218" s="32">
        <v>0</v>
      </c>
      <c r="AO218" s="32"/>
      <c r="AP218" s="32">
        <v>0</v>
      </c>
      <c r="AQ218" s="32"/>
      <c r="AR218" s="32">
        <v>0</v>
      </c>
      <c r="AS218" s="32"/>
      <c r="AT218" s="32"/>
      <c r="AU218" s="32">
        <v>0</v>
      </c>
      <c r="AV218" s="32"/>
      <c r="AW218" s="32">
        <v>0</v>
      </c>
      <c r="AX218" s="32"/>
      <c r="AY218" s="32">
        <v>0</v>
      </c>
      <c r="AZ218" s="32"/>
      <c r="BA218" s="32"/>
      <c r="BB218" s="32"/>
      <c r="BC218" s="32"/>
      <c r="BD218" s="1"/>
      <c r="BE218" s="1"/>
    </row>
    <row r="219" spans="1:57" s="4" customFormat="1" ht="23.95" customHeight="1" x14ac:dyDescent="0.3">
      <c r="A219" s="81" t="s">
        <v>288</v>
      </c>
      <c r="B219" s="99" t="s">
        <v>300</v>
      </c>
      <c r="C219" s="38">
        <f>C220+C221+C222</f>
        <v>100</v>
      </c>
      <c r="D219" s="90"/>
      <c r="E219" s="91"/>
      <c r="F219" s="91"/>
      <c r="G219" s="91"/>
      <c r="H219" s="91"/>
      <c r="I219" s="91"/>
      <c r="J219" s="91"/>
      <c r="K219" s="91"/>
      <c r="L219" s="91"/>
      <c r="M219" s="91"/>
      <c r="N219" s="91"/>
      <c r="O219" s="91"/>
      <c r="P219" s="91"/>
      <c r="Q219" s="91"/>
      <c r="R219" s="91"/>
      <c r="S219" s="91"/>
      <c r="T219" s="91"/>
      <c r="U219" s="91"/>
      <c r="V219" s="91"/>
      <c r="W219" s="91"/>
      <c r="X219" s="91"/>
      <c r="Y219" s="91"/>
      <c r="Z219" s="91"/>
      <c r="AA219" s="91"/>
      <c r="AB219" s="91"/>
      <c r="AC219" s="91"/>
      <c r="AD219" s="91"/>
      <c r="AE219" s="91"/>
      <c r="AF219" s="91"/>
      <c r="AG219" s="91"/>
      <c r="AH219" s="91"/>
      <c r="AI219" s="91"/>
      <c r="AJ219" s="91"/>
      <c r="AK219" s="91"/>
      <c r="AL219" s="91"/>
      <c r="AM219" s="91"/>
      <c r="AN219" s="91"/>
      <c r="AO219" s="91"/>
      <c r="AP219" s="91"/>
      <c r="AQ219" s="91"/>
      <c r="AR219" s="91"/>
      <c r="AS219" s="91"/>
      <c r="AT219" s="91"/>
      <c r="AU219" s="91"/>
      <c r="AV219" s="91"/>
      <c r="AW219" s="91"/>
      <c r="AX219" s="91"/>
      <c r="AY219" s="91"/>
      <c r="AZ219" s="91"/>
      <c r="BA219" s="91"/>
      <c r="BB219" s="91"/>
      <c r="BC219" s="91"/>
      <c r="BD219" s="1"/>
      <c r="BE219" s="1"/>
    </row>
    <row r="220" spans="1:57" s="4" customFormat="1" ht="23.95" customHeight="1" x14ac:dyDescent="0.3">
      <c r="A220" s="81" t="s">
        <v>288</v>
      </c>
      <c r="B220" s="100" t="s">
        <v>301</v>
      </c>
      <c r="C220" s="102">
        <f>SUM(D219:BC219)</f>
        <v>0</v>
      </c>
      <c r="D220" s="32">
        <v>10</v>
      </c>
      <c r="E220" s="32"/>
      <c r="F220" s="32">
        <v>0</v>
      </c>
      <c r="G220" s="32"/>
      <c r="H220" s="32">
        <v>0</v>
      </c>
      <c r="I220" s="32">
        <v>4</v>
      </c>
      <c r="J220" s="32"/>
      <c r="K220" s="32"/>
      <c r="L220" s="32"/>
      <c r="M220" s="32"/>
      <c r="N220" s="32">
        <v>18</v>
      </c>
      <c r="O220" s="32"/>
      <c r="P220" s="32"/>
      <c r="Q220" s="32">
        <v>0</v>
      </c>
      <c r="R220" s="32"/>
      <c r="S220" s="32"/>
      <c r="T220" s="32"/>
      <c r="U220" s="32"/>
      <c r="V220" s="32"/>
      <c r="W220" s="32"/>
      <c r="X220" s="32"/>
      <c r="Y220" s="32"/>
      <c r="Z220" s="32"/>
      <c r="AA220" s="32"/>
      <c r="AB220" s="32"/>
      <c r="AC220" s="32"/>
      <c r="AD220" s="32"/>
      <c r="AE220" s="32">
        <v>12</v>
      </c>
      <c r="AF220" s="32"/>
      <c r="AG220" s="32"/>
      <c r="AH220" s="32"/>
      <c r="AI220" s="32"/>
      <c r="AJ220" s="32"/>
      <c r="AK220" s="32"/>
      <c r="AL220" s="32"/>
      <c r="AM220" s="32">
        <v>5</v>
      </c>
      <c r="AN220" s="32">
        <v>15</v>
      </c>
      <c r="AO220" s="32"/>
      <c r="AP220" s="32">
        <v>4.5</v>
      </c>
      <c r="AQ220" s="32"/>
      <c r="AR220" s="32">
        <v>0</v>
      </c>
      <c r="AS220" s="32"/>
      <c r="AT220" s="32"/>
      <c r="AU220" s="32">
        <v>0</v>
      </c>
      <c r="AV220" s="32"/>
      <c r="AW220" s="32">
        <v>5</v>
      </c>
      <c r="AX220" s="32"/>
      <c r="AY220" s="32">
        <v>0</v>
      </c>
      <c r="AZ220" s="32"/>
      <c r="BA220" s="32"/>
      <c r="BB220" s="32"/>
      <c r="BC220" s="32"/>
      <c r="BD220" s="1"/>
      <c r="BE220" s="1"/>
    </row>
    <row r="221" spans="1:57" s="4" customFormat="1" ht="23.95" customHeight="1" x14ac:dyDescent="0.3">
      <c r="A221" s="81" t="s">
        <v>288</v>
      </c>
      <c r="B221" s="100" t="s">
        <v>302</v>
      </c>
      <c r="C221" s="102">
        <f>SUM(D220:BC220)</f>
        <v>73.5</v>
      </c>
      <c r="D221" s="32">
        <v>0</v>
      </c>
      <c r="E221" s="32"/>
      <c r="F221" s="32">
        <v>0</v>
      </c>
      <c r="G221" s="32"/>
      <c r="H221" s="32">
        <v>0</v>
      </c>
      <c r="I221" s="32">
        <v>4</v>
      </c>
      <c r="J221" s="32"/>
      <c r="K221" s="32"/>
      <c r="L221" s="32"/>
      <c r="M221" s="32"/>
      <c r="N221" s="32">
        <v>0</v>
      </c>
      <c r="O221" s="32"/>
      <c r="P221" s="32"/>
      <c r="Q221" s="32">
        <v>0</v>
      </c>
      <c r="R221" s="32"/>
      <c r="S221" s="32"/>
      <c r="T221" s="32"/>
      <c r="U221" s="32"/>
      <c r="V221" s="32"/>
      <c r="W221" s="32"/>
      <c r="X221" s="32"/>
      <c r="Y221" s="32"/>
      <c r="Z221" s="32"/>
      <c r="AA221" s="32"/>
      <c r="AB221" s="32"/>
      <c r="AC221" s="32"/>
      <c r="AD221" s="32"/>
      <c r="AE221" s="32">
        <v>0</v>
      </c>
      <c r="AF221" s="32"/>
      <c r="AG221" s="32"/>
      <c r="AH221" s="32"/>
      <c r="AI221" s="32"/>
      <c r="AJ221" s="32"/>
      <c r="AK221" s="32"/>
      <c r="AL221" s="32"/>
      <c r="AM221" s="32">
        <v>5</v>
      </c>
      <c r="AN221" s="32">
        <v>10</v>
      </c>
      <c r="AO221" s="32"/>
      <c r="AP221" s="32">
        <v>4.5</v>
      </c>
      <c r="AQ221" s="32"/>
      <c r="AR221" s="32">
        <v>0</v>
      </c>
      <c r="AS221" s="32"/>
      <c r="AT221" s="32"/>
      <c r="AU221" s="32">
        <v>0</v>
      </c>
      <c r="AV221" s="32"/>
      <c r="AW221" s="32">
        <v>3</v>
      </c>
      <c r="AX221" s="32"/>
      <c r="AY221" s="32">
        <v>0</v>
      </c>
      <c r="AZ221" s="32"/>
      <c r="BA221" s="32"/>
      <c r="BB221" s="32"/>
      <c r="BC221" s="32"/>
      <c r="BD221" s="1"/>
      <c r="BE221" s="1"/>
    </row>
    <row r="222" spans="1:57" s="4" customFormat="1" ht="23.95" customHeight="1" x14ac:dyDescent="0.3">
      <c r="A222" s="81" t="s">
        <v>288</v>
      </c>
      <c r="B222" s="100" t="s">
        <v>303</v>
      </c>
      <c r="C222" s="102">
        <f>SUM(D221:BC221)</f>
        <v>26.5</v>
      </c>
      <c r="D222" s="32">
        <v>0</v>
      </c>
      <c r="E222" s="32"/>
      <c r="F222" s="32">
        <v>0</v>
      </c>
      <c r="G222" s="32"/>
      <c r="H222" s="32">
        <v>3</v>
      </c>
      <c r="I222" s="32">
        <v>0</v>
      </c>
      <c r="J222" s="32"/>
      <c r="K222" s="32"/>
      <c r="L222" s="32"/>
      <c r="M222" s="32"/>
      <c r="N222" s="32">
        <v>0</v>
      </c>
      <c r="O222" s="32"/>
      <c r="P222" s="32"/>
      <c r="Q222" s="32">
        <v>0</v>
      </c>
      <c r="R222" s="32"/>
      <c r="S222" s="32"/>
      <c r="T222" s="32"/>
      <c r="U222" s="32"/>
      <c r="V222" s="32"/>
      <c r="W222" s="32"/>
      <c r="X222" s="32"/>
      <c r="Y222" s="32"/>
      <c r="Z222" s="32"/>
      <c r="AA222" s="32"/>
      <c r="AB222" s="32"/>
      <c r="AC222" s="32"/>
      <c r="AD222" s="32"/>
      <c r="AE222" s="32">
        <v>0</v>
      </c>
      <c r="AF222" s="32"/>
      <c r="AG222" s="32"/>
      <c r="AH222" s="32"/>
      <c r="AI222" s="32"/>
      <c r="AJ222" s="32"/>
      <c r="AK222" s="32"/>
      <c r="AL222" s="32"/>
      <c r="AM222" s="32">
        <v>0</v>
      </c>
      <c r="AN222" s="32">
        <v>0</v>
      </c>
      <c r="AO222" s="32"/>
      <c r="AP222" s="32">
        <v>0</v>
      </c>
      <c r="AQ222" s="32"/>
      <c r="AR222" s="32">
        <v>0</v>
      </c>
      <c r="AS222" s="32"/>
      <c r="AT222" s="32"/>
      <c r="AU222" s="32">
        <v>0</v>
      </c>
      <c r="AV222" s="32"/>
      <c r="AW222" s="32">
        <v>0</v>
      </c>
      <c r="AX222" s="32"/>
      <c r="AY222" s="32">
        <v>0</v>
      </c>
      <c r="AZ222" s="32"/>
      <c r="BA222" s="32"/>
      <c r="BB222" s="32"/>
      <c r="BC222" s="32"/>
      <c r="BD222" s="1"/>
      <c r="BE222" s="1"/>
    </row>
    <row r="223" spans="1:57" s="4" customFormat="1" ht="23.95" customHeight="1" x14ac:dyDescent="0.3">
      <c r="A223" s="81" t="s">
        <v>288</v>
      </c>
      <c r="B223" s="99" t="s">
        <v>304</v>
      </c>
      <c r="C223" s="38">
        <f>C224+C225</f>
        <v>65</v>
      </c>
      <c r="D223" s="90"/>
      <c r="E223" s="91"/>
      <c r="F223" s="91"/>
      <c r="G223" s="91"/>
      <c r="H223" s="91"/>
      <c r="I223" s="91"/>
      <c r="J223" s="91"/>
      <c r="K223" s="91"/>
      <c r="L223" s="91"/>
      <c r="M223" s="91"/>
      <c r="N223" s="91"/>
      <c r="O223" s="91"/>
      <c r="P223" s="91"/>
      <c r="Q223" s="91"/>
      <c r="R223" s="91"/>
      <c r="S223" s="91"/>
      <c r="T223" s="91"/>
      <c r="U223" s="91"/>
      <c r="V223" s="91"/>
      <c r="W223" s="91"/>
      <c r="X223" s="91"/>
      <c r="Y223" s="91"/>
      <c r="Z223" s="91"/>
      <c r="AA223" s="91"/>
      <c r="AB223" s="91"/>
      <c r="AC223" s="91"/>
      <c r="AD223" s="91"/>
      <c r="AE223" s="91"/>
      <c r="AF223" s="91"/>
      <c r="AG223" s="91"/>
      <c r="AH223" s="91"/>
      <c r="AI223" s="91"/>
      <c r="AJ223" s="91"/>
      <c r="AK223" s="91"/>
      <c r="AL223" s="91"/>
      <c r="AM223" s="91"/>
      <c r="AN223" s="91"/>
      <c r="AO223" s="91"/>
      <c r="AP223" s="91"/>
      <c r="AQ223" s="91"/>
      <c r="AR223" s="91"/>
      <c r="AS223" s="91"/>
      <c r="AT223" s="91"/>
      <c r="AU223" s="91"/>
      <c r="AV223" s="91"/>
      <c r="AW223" s="91"/>
      <c r="AX223" s="91"/>
      <c r="AY223" s="91"/>
      <c r="AZ223" s="91"/>
      <c r="BA223" s="91"/>
      <c r="BB223" s="91"/>
      <c r="BC223" s="91"/>
      <c r="BD223" s="1"/>
      <c r="BE223" s="1"/>
    </row>
    <row r="224" spans="1:57" s="4" customFormat="1" ht="23.95" customHeight="1" x14ac:dyDescent="0.3">
      <c r="A224" s="81" t="s">
        <v>288</v>
      </c>
      <c r="B224" s="100" t="s">
        <v>305</v>
      </c>
      <c r="C224" s="102">
        <f>SUM(D223:BC223)</f>
        <v>0</v>
      </c>
      <c r="D224" s="32">
        <v>0</v>
      </c>
      <c r="E224" s="32"/>
      <c r="F224" s="32">
        <v>9</v>
      </c>
      <c r="G224" s="32"/>
      <c r="H224" s="32">
        <v>0</v>
      </c>
      <c r="I224" s="32">
        <v>0</v>
      </c>
      <c r="J224" s="32"/>
      <c r="K224" s="32"/>
      <c r="L224" s="32"/>
      <c r="M224" s="32"/>
      <c r="N224" s="32">
        <v>0</v>
      </c>
      <c r="O224" s="32"/>
      <c r="P224" s="32"/>
      <c r="Q224" s="32">
        <v>0</v>
      </c>
      <c r="R224" s="32"/>
      <c r="S224" s="32"/>
      <c r="T224" s="32"/>
      <c r="U224" s="32"/>
      <c r="V224" s="32"/>
      <c r="W224" s="32"/>
      <c r="X224" s="32"/>
      <c r="Y224" s="32"/>
      <c r="Z224" s="32"/>
      <c r="AA224" s="32"/>
      <c r="AB224" s="32"/>
      <c r="AC224" s="32"/>
      <c r="AD224" s="32"/>
      <c r="AE224" s="32">
        <v>0</v>
      </c>
      <c r="AF224" s="32"/>
      <c r="AG224" s="32"/>
      <c r="AH224" s="32"/>
      <c r="AI224" s="32"/>
      <c r="AJ224" s="32"/>
      <c r="AK224" s="32"/>
      <c r="AL224" s="32"/>
      <c r="AM224" s="32">
        <v>0</v>
      </c>
      <c r="AN224" s="32">
        <v>0</v>
      </c>
      <c r="AO224" s="32"/>
      <c r="AP224" s="32">
        <v>0</v>
      </c>
      <c r="AQ224" s="32"/>
      <c r="AR224" s="32">
        <v>0</v>
      </c>
      <c r="AS224" s="32"/>
      <c r="AT224" s="32"/>
      <c r="AU224" s="32">
        <v>15</v>
      </c>
      <c r="AV224" s="32"/>
      <c r="AW224" s="32">
        <v>0</v>
      </c>
      <c r="AX224" s="32"/>
      <c r="AY224" s="32">
        <v>41</v>
      </c>
      <c r="AZ224" s="32"/>
      <c r="BA224" s="32"/>
      <c r="BB224" s="32"/>
      <c r="BC224" s="32"/>
      <c r="BD224" s="1"/>
      <c r="BE224" s="1"/>
    </row>
    <row r="225" spans="1:57" s="4" customFormat="1" ht="23.95" customHeight="1" x14ac:dyDescent="0.3">
      <c r="A225" s="81" t="s">
        <v>288</v>
      </c>
      <c r="B225" s="100" t="s">
        <v>306</v>
      </c>
      <c r="C225" s="102">
        <f>SUM(D224:BC224)</f>
        <v>65</v>
      </c>
      <c r="D225" s="32">
        <v>0</v>
      </c>
      <c r="E225" s="32"/>
      <c r="F225" s="32">
        <v>0</v>
      </c>
      <c r="G225" s="32"/>
      <c r="H225" s="32">
        <v>10</v>
      </c>
      <c r="I225" s="32">
        <v>0</v>
      </c>
      <c r="J225" s="32"/>
      <c r="K225" s="32"/>
      <c r="L225" s="32"/>
      <c r="M225" s="32"/>
      <c r="N225" s="32">
        <v>0</v>
      </c>
      <c r="O225" s="32"/>
      <c r="P225" s="32"/>
      <c r="Q225" s="32">
        <v>0</v>
      </c>
      <c r="R225" s="32"/>
      <c r="S225" s="32"/>
      <c r="T225" s="32"/>
      <c r="U225" s="32"/>
      <c r="V225" s="32"/>
      <c r="W225" s="32"/>
      <c r="X225" s="32"/>
      <c r="Y225" s="32"/>
      <c r="Z225" s="32"/>
      <c r="AA225" s="32"/>
      <c r="AB225" s="32"/>
      <c r="AC225" s="32"/>
      <c r="AD225" s="32"/>
      <c r="AE225" s="32">
        <v>0</v>
      </c>
      <c r="AF225" s="32"/>
      <c r="AG225" s="32"/>
      <c r="AH225" s="32"/>
      <c r="AI225" s="32"/>
      <c r="AJ225" s="32"/>
      <c r="AK225" s="32"/>
      <c r="AL225" s="32"/>
      <c r="AM225" s="32">
        <v>0</v>
      </c>
      <c r="AN225" s="32">
        <v>0</v>
      </c>
      <c r="AO225" s="32"/>
      <c r="AP225" s="32">
        <v>0</v>
      </c>
      <c r="AQ225" s="32"/>
      <c r="AR225" s="32">
        <v>0</v>
      </c>
      <c r="AS225" s="32"/>
      <c r="AT225" s="32"/>
      <c r="AU225" s="32">
        <v>0</v>
      </c>
      <c r="AV225" s="32"/>
      <c r="AW225" s="32">
        <v>0</v>
      </c>
      <c r="AX225" s="32"/>
      <c r="AY225" s="32">
        <v>0</v>
      </c>
      <c r="AZ225" s="32"/>
      <c r="BA225" s="32"/>
      <c r="BB225" s="32"/>
      <c r="BC225" s="32"/>
      <c r="BD225" s="1"/>
      <c r="BE225" s="1"/>
    </row>
    <row r="226" spans="1:57" s="4" customFormat="1" ht="23.95" customHeight="1" x14ac:dyDescent="0.3">
      <c r="A226" s="81" t="s">
        <v>288</v>
      </c>
      <c r="B226" s="99" t="s">
        <v>307</v>
      </c>
      <c r="C226" s="38">
        <f>C227+C228+C229</f>
        <v>123</v>
      </c>
      <c r="D226" s="90"/>
      <c r="E226" s="91"/>
      <c r="F226" s="91"/>
      <c r="G226" s="91"/>
      <c r="H226" s="91"/>
      <c r="I226" s="91"/>
      <c r="J226" s="91"/>
      <c r="K226" s="91"/>
      <c r="L226" s="91"/>
      <c r="M226" s="91"/>
      <c r="N226" s="91"/>
      <c r="O226" s="91"/>
      <c r="P226" s="91"/>
      <c r="Q226" s="91"/>
      <c r="R226" s="91"/>
      <c r="S226" s="91"/>
      <c r="T226" s="91"/>
      <c r="U226" s="91"/>
      <c r="V226" s="91"/>
      <c r="W226" s="91"/>
      <c r="X226" s="91"/>
      <c r="Y226" s="91"/>
      <c r="Z226" s="91"/>
      <c r="AA226" s="91"/>
      <c r="AB226" s="91"/>
      <c r="AC226" s="91"/>
      <c r="AD226" s="91"/>
      <c r="AE226" s="91"/>
      <c r="AF226" s="91"/>
      <c r="AG226" s="91"/>
      <c r="AH226" s="91"/>
      <c r="AI226" s="91"/>
      <c r="AJ226" s="91"/>
      <c r="AK226" s="91"/>
      <c r="AL226" s="91"/>
      <c r="AM226" s="91"/>
      <c r="AN226" s="91"/>
      <c r="AO226" s="91"/>
      <c r="AP226" s="91"/>
      <c r="AQ226" s="91"/>
      <c r="AR226" s="91"/>
      <c r="AS226" s="91"/>
      <c r="AT226" s="91"/>
      <c r="AU226" s="91"/>
      <c r="AV226" s="91"/>
      <c r="AW226" s="91"/>
      <c r="AX226" s="91"/>
      <c r="AY226" s="91"/>
      <c r="AZ226" s="91"/>
      <c r="BA226" s="91"/>
      <c r="BB226" s="91"/>
      <c r="BC226" s="91"/>
      <c r="BD226" s="1"/>
      <c r="BE226" s="1"/>
    </row>
    <row r="227" spans="1:57" s="4" customFormat="1" ht="23.95" customHeight="1" x14ac:dyDescent="0.3">
      <c r="A227" s="81" t="s">
        <v>288</v>
      </c>
      <c r="B227" s="100" t="s">
        <v>308</v>
      </c>
      <c r="C227" s="102">
        <f>SUM(D226:BC226)</f>
        <v>0</v>
      </c>
      <c r="D227" s="32">
        <v>5</v>
      </c>
      <c r="E227" s="32"/>
      <c r="F227" s="32">
        <v>0</v>
      </c>
      <c r="G227" s="32"/>
      <c r="H227" s="32">
        <v>3</v>
      </c>
      <c r="I227" s="32">
        <v>6</v>
      </c>
      <c r="J227" s="32"/>
      <c r="K227" s="32"/>
      <c r="L227" s="32"/>
      <c r="M227" s="32"/>
      <c r="N227" s="32">
        <v>0</v>
      </c>
      <c r="O227" s="32"/>
      <c r="P227" s="32"/>
      <c r="Q227" s="32">
        <v>5</v>
      </c>
      <c r="R227" s="32"/>
      <c r="S227" s="32"/>
      <c r="T227" s="32"/>
      <c r="U227" s="32"/>
      <c r="V227" s="32"/>
      <c r="W227" s="32"/>
      <c r="X227" s="32"/>
      <c r="Y227" s="32"/>
      <c r="Z227" s="32"/>
      <c r="AA227" s="32"/>
      <c r="AB227" s="32"/>
      <c r="AC227" s="32"/>
      <c r="AD227" s="32"/>
      <c r="AE227" s="32">
        <v>0</v>
      </c>
      <c r="AF227" s="32"/>
      <c r="AG227" s="32"/>
      <c r="AH227" s="32"/>
      <c r="AI227" s="32"/>
      <c r="AJ227" s="32"/>
      <c r="AK227" s="32"/>
      <c r="AL227" s="32"/>
      <c r="AM227" s="32">
        <v>13</v>
      </c>
      <c r="AN227" s="32">
        <v>4</v>
      </c>
      <c r="AO227" s="32"/>
      <c r="AP227" s="32">
        <v>2.5</v>
      </c>
      <c r="AQ227" s="32"/>
      <c r="AR227" s="32">
        <v>0</v>
      </c>
      <c r="AS227" s="32"/>
      <c r="AT227" s="32"/>
      <c r="AU227" s="32">
        <v>3</v>
      </c>
      <c r="AV227" s="32"/>
      <c r="AW227" s="32">
        <v>0</v>
      </c>
      <c r="AX227" s="32"/>
      <c r="AY227" s="32">
        <v>0</v>
      </c>
      <c r="AZ227" s="32"/>
      <c r="BA227" s="32"/>
      <c r="BB227" s="32"/>
      <c r="BC227" s="32"/>
      <c r="BD227" s="1"/>
      <c r="BE227" s="1"/>
    </row>
    <row r="228" spans="1:57" s="4" customFormat="1" ht="23.95" customHeight="1" x14ac:dyDescent="0.3">
      <c r="A228" s="81" t="s">
        <v>288</v>
      </c>
      <c r="B228" s="100" t="s">
        <v>309</v>
      </c>
      <c r="C228" s="102">
        <f>SUM(D227:BC227)</f>
        <v>41.5</v>
      </c>
      <c r="D228" s="32">
        <v>7</v>
      </c>
      <c r="E228" s="32"/>
      <c r="F228" s="32">
        <v>0</v>
      </c>
      <c r="G228" s="32"/>
      <c r="H228" s="32">
        <v>2</v>
      </c>
      <c r="I228" s="32">
        <v>6</v>
      </c>
      <c r="J228" s="32"/>
      <c r="K228" s="32"/>
      <c r="L228" s="32"/>
      <c r="M228" s="32"/>
      <c r="N228" s="32">
        <v>0</v>
      </c>
      <c r="O228" s="32"/>
      <c r="P228" s="32"/>
      <c r="Q228" s="32">
        <v>23</v>
      </c>
      <c r="R228" s="32"/>
      <c r="S228" s="32"/>
      <c r="T228" s="32"/>
      <c r="U228" s="32"/>
      <c r="V228" s="32"/>
      <c r="W228" s="32"/>
      <c r="X228" s="32"/>
      <c r="Y228" s="32"/>
      <c r="Z228" s="32"/>
      <c r="AA228" s="32"/>
      <c r="AB228" s="32"/>
      <c r="AC228" s="32"/>
      <c r="AD228" s="32"/>
      <c r="AE228" s="32">
        <v>15</v>
      </c>
      <c r="AF228" s="32"/>
      <c r="AG228" s="32"/>
      <c r="AH228" s="32"/>
      <c r="AI228" s="32"/>
      <c r="AJ228" s="32"/>
      <c r="AK228" s="32"/>
      <c r="AL228" s="32"/>
      <c r="AM228" s="32">
        <v>10</v>
      </c>
      <c r="AN228" s="32">
        <v>3</v>
      </c>
      <c r="AO228" s="32"/>
      <c r="AP228" s="32">
        <v>2.5</v>
      </c>
      <c r="AQ228" s="32"/>
      <c r="AR228" s="32">
        <v>0</v>
      </c>
      <c r="AS228" s="32"/>
      <c r="AT228" s="32"/>
      <c r="AU228" s="32">
        <v>6.5</v>
      </c>
      <c r="AV228" s="32"/>
      <c r="AW228" s="32">
        <v>6.5</v>
      </c>
      <c r="AX228" s="32"/>
      <c r="AY228" s="32">
        <v>0</v>
      </c>
      <c r="AZ228" s="32"/>
      <c r="BA228" s="32"/>
      <c r="BB228" s="32"/>
      <c r="BC228" s="32"/>
      <c r="BD228" s="1"/>
      <c r="BE228" s="1"/>
    </row>
    <row r="229" spans="1:57" s="4" customFormat="1" ht="23.95" customHeight="1" x14ac:dyDescent="0.3">
      <c r="A229" s="81" t="s">
        <v>288</v>
      </c>
      <c r="B229" s="100" t="s">
        <v>310</v>
      </c>
      <c r="C229" s="102">
        <f>SUM(D228:BC228)</f>
        <v>81.5</v>
      </c>
      <c r="D229" s="32">
        <v>11</v>
      </c>
      <c r="E229" s="32"/>
      <c r="F229" s="32">
        <v>0</v>
      </c>
      <c r="G229" s="32"/>
      <c r="H229" s="32">
        <v>0</v>
      </c>
      <c r="I229" s="32">
        <v>6</v>
      </c>
      <c r="J229" s="32"/>
      <c r="K229" s="32"/>
      <c r="L229" s="32"/>
      <c r="M229" s="32"/>
      <c r="N229" s="32">
        <v>0</v>
      </c>
      <c r="O229" s="32"/>
      <c r="P229" s="32"/>
      <c r="Q229" s="32">
        <v>5</v>
      </c>
      <c r="R229" s="32"/>
      <c r="S229" s="32"/>
      <c r="T229" s="32"/>
      <c r="U229" s="32"/>
      <c r="V229" s="32"/>
      <c r="W229" s="32"/>
      <c r="X229" s="32"/>
      <c r="Y229" s="32"/>
      <c r="Z229" s="32"/>
      <c r="AA229" s="32"/>
      <c r="AB229" s="32"/>
      <c r="AC229" s="32"/>
      <c r="AD229" s="32"/>
      <c r="AE229" s="32">
        <v>13</v>
      </c>
      <c r="AF229" s="32"/>
      <c r="AG229" s="32"/>
      <c r="AH229" s="32"/>
      <c r="AI229" s="32"/>
      <c r="AJ229" s="32"/>
      <c r="AK229" s="32"/>
      <c r="AL229" s="32"/>
      <c r="AM229" s="32">
        <v>15</v>
      </c>
      <c r="AN229" s="32">
        <v>7</v>
      </c>
      <c r="AO229" s="32"/>
      <c r="AP229" s="32">
        <v>0</v>
      </c>
      <c r="AQ229" s="32"/>
      <c r="AR229" s="32">
        <v>0</v>
      </c>
      <c r="AS229" s="32"/>
      <c r="AT229" s="32"/>
      <c r="AU229" s="32">
        <v>8.5</v>
      </c>
      <c r="AV229" s="32"/>
      <c r="AW229" s="32">
        <v>6</v>
      </c>
      <c r="AX229" s="32"/>
      <c r="AY229" s="32">
        <v>0</v>
      </c>
      <c r="AZ229" s="32"/>
      <c r="BA229" s="32"/>
      <c r="BB229" s="32"/>
      <c r="BC229" s="32"/>
      <c r="BD229" s="1"/>
      <c r="BE229" s="1"/>
    </row>
    <row r="230" spans="1:57" s="4" customFormat="1" ht="23.95" customHeight="1" x14ac:dyDescent="0.3">
      <c r="A230" s="81" t="s">
        <v>288</v>
      </c>
      <c r="B230" s="99" t="s">
        <v>311</v>
      </c>
      <c r="C230" s="38">
        <f>C231</f>
        <v>0</v>
      </c>
      <c r="D230" s="90"/>
      <c r="E230" s="91"/>
      <c r="F230" s="91"/>
      <c r="G230" s="91"/>
      <c r="H230" s="91"/>
      <c r="I230" s="91"/>
      <c r="J230" s="91"/>
      <c r="K230" s="91"/>
      <c r="L230" s="91"/>
      <c r="M230" s="91"/>
      <c r="N230" s="91"/>
      <c r="O230" s="91"/>
      <c r="P230" s="91"/>
      <c r="Q230" s="91"/>
      <c r="R230" s="91"/>
      <c r="S230" s="91"/>
      <c r="T230" s="91"/>
      <c r="U230" s="91"/>
      <c r="V230" s="91"/>
      <c r="W230" s="91"/>
      <c r="X230" s="91"/>
      <c r="Y230" s="91"/>
      <c r="Z230" s="91"/>
      <c r="AA230" s="91"/>
      <c r="AB230" s="91"/>
      <c r="AC230" s="91"/>
      <c r="AD230" s="91"/>
      <c r="AE230" s="91"/>
      <c r="AF230" s="91"/>
      <c r="AG230" s="91"/>
      <c r="AH230" s="91"/>
      <c r="AI230" s="91"/>
      <c r="AJ230" s="91"/>
      <c r="AK230" s="91"/>
      <c r="AL230" s="91"/>
      <c r="AM230" s="91"/>
      <c r="AN230" s="91"/>
      <c r="AO230" s="91"/>
      <c r="AP230" s="91"/>
      <c r="AQ230" s="91"/>
      <c r="AR230" s="91"/>
      <c r="AS230" s="91"/>
      <c r="AT230" s="91"/>
      <c r="AU230" s="91"/>
      <c r="AV230" s="91"/>
      <c r="AW230" s="91"/>
      <c r="AX230" s="91"/>
      <c r="AY230" s="91"/>
      <c r="AZ230" s="91"/>
      <c r="BA230" s="91"/>
      <c r="BB230" s="91"/>
      <c r="BC230" s="91"/>
      <c r="BD230" s="1"/>
      <c r="BE230" s="1"/>
    </row>
    <row r="231" spans="1:57" s="4" customFormat="1" ht="23.95" customHeight="1" x14ac:dyDescent="0.3">
      <c r="A231" s="81" t="s">
        <v>288</v>
      </c>
      <c r="B231" s="100" t="s">
        <v>291</v>
      </c>
      <c r="C231" s="102">
        <f>SUM(D230:BC230)</f>
        <v>0</v>
      </c>
      <c r="D231" s="32">
        <v>0.5</v>
      </c>
      <c r="E231" s="32"/>
      <c r="F231" s="32">
        <v>0.9</v>
      </c>
      <c r="G231" s="32"/>
      <c r="H231" s="32">
        <v>0</v>
      </c>
      <c r="I231" s="32">
        <v>6</v>
      </c>
      <c r="J231" s="32"/>
      <c r="K231" s="32"/>
      <c r="L231" s="32"/>
      <c r="M231" s="32"/>
      <c r="N231" s="32">
        <v>0</v>
      </c>
      <c r="O231" s="32"/>
      <c r="P231" s="32"/>
      <c r="Q231" s="32"/>
      <c r="R231" s="32"/>
      <c r="S231" s="32"/>
      <c r="T231" s="32"/>
      <c r="U231" s="32"/>
      <c r="V231" s="32"/>
      <c r="W231" s="32"/>
      <c r="X231" s="32"/>
      <c r="Y231" s="32"/>
      <c r="Z231" s="32"/>
      <c r="AA231" s="32"/>
      <c r="AB231" s="32"/>
      <c r="AC231" s="32"/>
      <c r="AD231" s="32"/>
      <c r="AE231" s="32">
        <v>0</v>
      </c>
      <c r="AF231" s="32"/>
      <c r="AG231" s="32"/>
      <c r="AH231" s="32"/>
      <c r="AI231" s="32"/>
      <c r="AJ231" s="32"/>
      <c r="AK231" s="32"/>
      <c r="AL231" s="32"/>
      <c r="AM231" s="32">
        <v>0</v>
      </c>
      <c r="AN231" s="32">
        <v>0</v>
      </c>
      <c r="AO231" s="32"/>
      <c r="AP231" s="32">
        <v>0</v>
      </c>
      <c r="AQ231" s="32"/>
      <c r="AR231" s="32">
        <v>11</v>
      </c>
      <c r="AS231" s="32"/>
      <c r="AT231" s="32"/>
      <c r="AU231" s="32">
        <v>0</v>
      </c>
      <c r="AV231" s="32"/>
      <c r="AW231" s="32">
        <v>0</v>
      </c>
      <c r="AX231" s="32"/>
      <c r="AY231" s="32">
        <v>0</v>
      </c>
      <c r="AZ231" s="32"/>
      <c r="BA231" s="32"/>
      <c r="BB231" s="32"/>
      <c r="BC231" s="32"/>
      <c r="BD231" s="1"/>
      <c r="BE231" s="1"/>
    </row>
    <row r="232" spans="1:57" s="4" customFormat="1" ht="23.95" customHeight="1" x14ac:dyDescent="0.3">
      <c r="A232" s="81" t="s">
        <v>288</v>
      </c>
      <c r="B232" s="99" t="s">
        <v>312</v>
      </c>
      <c r="C232" s="38">
        <f>C233</f>
        <v>0</v>
      </c>
      <c r="D232" s="90"/>
      <c r="E232" s="91"/>
      <c r="F232" s="91"/>
      <c r="G232" s="91"/>
      <c r="H232" s="91"/>
      <c r="I232" s="91"/>
      <c r="J232" s="91"/>
      <c r="K232" s="91"/>
      <c r="L232" s="91"/>
      <c r="M232" s="91"/>
      <c r="N232" s="91"/>
      <c r="O232" s="91"/>
      <c r="P232" s="91"/>
      <c r="Q232" s="91"/>
      <c r="R232" s="91"/>
      <c r="S232" s="91"/>
      <c r="T232" s="91"/>
      <c r="U232" s="91"/>
      <c r="V232" s="91"/>
      <c r="W232" s="91"/>
      <c r="X232" s="91"/>
      <c r="Y232" s="91"/>
      <c r="Z232" s="91"/>
      <c r="AA232" s="91"/>
      <c r="AB232" s="91"/>
      <c r="AC232" s="91"/>
      <c r="AD232" s="91"/>
      <c r="AE232" s="91"/>
      <c r="AF232" s="91"/>
      <c r="AG232" s="91"/>
      <c r="AH232" s="91"/>
      <c r="AI232" s="91"/>
      <c r="AJ232" s="91"/>
      <c r="AK232" s="91"/>
      <c r="AL232" s="91"/>
      <c r="AM232" s="91"/>
      <c r="AN232" s="91"/>
      <c r="AO232" s="91"/>
      <c r="AP232" s="91"/>
      <c r="AQ232" s="91"/>
      <c r="AR232" s="91"/>
      <c r="AS232" s="91"/>
      <c r="AT232" s="91"/>
      <c r="AU232" s="91"/>
      <c r="AV232" s="91"/>
      <c r="AW232" s="91"/>
      <c r="AX232" s="91"/>
      <c r="AY232" s="91"/>
      <c r="AZ232" s="91"/>
      <c r="BA232" s="91"/>
      <c r="BB232" s="91"/>
      <c r="BC232" s="91"/>
      <c r="BD232" s="1"/>
      <c r="BE232" s="1"/>
    </row>
    <row r="233" spans="1:57" s="30" customFormat="1" ht="23.95" customHeight="1" x14ac:dyDescent="0.3">
      <c r="A233" s="81" t="s">
        <v>288</v>
      </c>
      <c r="B233" s="100" t="s">
        <v>291</v>
      </c>
      <c r="C233" s="102">
        <f>SUM(D232:BC232)</f>
        <v>0</v>
      </c>
      <c r="D233" s="32">
        <v>1</v>
      </c>
      <c r="E233" s="32"/>
      <c r="F233" s="32">
        <v>0</v>
      </c>
      <c r="G233" s="32"/>
      <c r="H233" s="32">
        <v>0.5</v>
      </c>
      <c r="I233" s="32">
        <v>6</v>
      </c>
      <c r="J233" s="32"/>
      <c r="K233" s="32"/>
      <c r="L233" s="32"/>
      <c r="M233" s="32"/>
      <c r="N233" s="32">
        <v>0</v>
      </c>
      <c r="O233" s="32"/>
      <c r="P233" s="32"/>
      <c r="Q233" s="32"/>
      <c r="R233" s="32"/>
      <c r="S233" s="32"/>
      <c r="T233" s="32"/>
      <c r="U233" s="32"/>
      <c r="V233" s="32"/>
      <c r="W233" s="32"/>
      <c r="X233" s="32"/>
      <c r="Y233" s="32"/>
      <c r="Z233" s="32"/>
      <c r="AA233" s="32"/>
      <c r="AB233" s="32"/>
      <c r="AC233" s="32"/>
      <c r="AD233" s="32"/>
      <c r="AE233" s="32">
        <v>4</v>
      </c>
      <c r="AF233" s="32"/>
      <c r="AG233" s="32"/>
      <c r="AH233" s="32"/>
      <c r="AI233" s="32"/>
      <c r="AJ233" s="32"/>
      <c r="AK233" s="32"/>
      <c r="AL233" s="32"/>
      <c r="AM233" s="32">
        <v>0</v>
      </c>
      <c r="AN233" s="32">
        <v>0</v>
      </c>
      <c r="AO233" s="32"/>
      <c r="AP233" s="32">
        <v>1</v>
      </c>
      <c r="AQ233" s="32"/>
      <c r="AR233" s="32">
        <v>3</v>
      </c>
      <c r="AS233" s="32"/>
      <c r="AT233" s="32"/>
      <c r="AU233" s="32">
        <v>0</v>
      </c>
      <c r="AV233" s="32"/>
      <c r="AW233" s="32">
        <v>0</v>
      </c>
      <c r="AX233" s="32"/>
      <c r="AY233" s="32">
        <v>1</v>
      </c>
      <c r="AZ233" s="32"/>
      <c r="BA233" s="32"/>
      <c r="BB233" s="32"/>
      <c r="BC233" s="32"/>
      <c r="BD233" s="29"/>
      <c r="BE233" s="29"/>
    </row>
    <row r="234" spans="1:57" s="6" customFormat="1" ht="23.95" customHeight="1" x14ac:dyDescent="0.3">
      <c r="A234" s="81" t="s">
        <v>288</v>
      </c>
      <c r="B234" s="31" t="s">
        <v>162</v>
      </c>
      <c r="C234" s="41">
        <f>C208+C210+C212+C219+C226+C223+C230+C232</f>
        <v>369</v>
      </c>
      <c r="D234" s="42">
        <f t="shared" ref="D234:AI234" si="79">D209+D211+D213+D217+D218+D220+D227+D233+D215+D216+D221+D222+D224+D225+D228+D229+D231+D214</f>
        <v>45</v>
      </c>
      <c r="E234" s="42">
        <f t="shared" si="79"/>
        <v>0</v>
      </c>
      <c r="F234" s="42">
        <f t="shared" si="79"/>
        <v>10.9</v>
      </c>
      <c r="G234" s="42">
        <f t="shared" si="79"/>
        <v>0</v>
      </c>
      <c r="H234" s="42">
        <f t="shared" si="79"/>
        <v>34.5</v>
      </c>
      <c r="I234" s="42">
        <f t="shared" si="79"/>
        <v>43</v>
      </c>
      <c r="J234" s="42">
        <f t="shared" si="79"/>
        <v>0</v>
      </c>
      <c r="K234" s="42">
        <f t="shared" si="79"/>
        <v>0</v>
      </c>
      <c r="L234" s="42">
        <f t="shared" si="79"/>
        <v>0</v>
      </c>
      <c r="M234" s="42">
        <f t="shared" si="79"/>
        <v>0</v>
      </c>
      <c r="N234" s="42">
        <f t="shared" si="79"/>
        <v>39</v>
      </c>
      <c r="O234" s="42">
        <f t="shared" si="79"/>
        <v>0</v>
      </c>
      <c r="P234" s="42">
        <f t="shared" si="79"/>
        <v>0</v>
      </c>
      <c r="Q234" s="42">
        <f t="shared" si="79"/>
        <v>33</v>
      </c>
      <c r="R234" s="42">
        <f t="shared" si="79"/>
        <v>0</v>
      </c>
      <c r="S234" s="42">
        <f t="shared" si="79"/>
        <v>0</v>
      </c>
      <c r="T234" s="42">
        <f t="shared" si="79"/>
        <v>0</v>
      </c>
      <c r="U234" s="42">
        <f t="shared" si="79"/>
        <v>0</v>
      </c>
      <c r="V234" s="42">
        <f t="shared" si="79"/>
        <v>0</v>
      </c>
      <c r="W234" s="42">
        <f t="shared" si="79"/>
        <v>0</v>
      </c>
      <c r="X234" s="42">
        <f t="shared" si="79"/>
        <v>0</v>
      </c>
      <c r="Y234" s="42">
        <f t="shared" si="79"/>
        <v>0</v>
      </c>
      <c r="Z234" s="42">
        <f t="shared" si="79"/>
        <v>0</v>
      </c>
      <c r="AA234" s="42">
        <f t="shared" si="79"/>
        <v>0</v>
      </c>
      <c r="AB234" s="42">
        <f t="shared" si="79"/>
        <v>0</v>
      </c>
      <c r="AC234" s="42">
        <f t="shared" si="79"/>
        <v>0</v>
      </c>
      <c r="AD234" s="42">
        <f t="shared" si="79"/>
        <v>0</v>
      </c>
      <c r="AE234" s="42">
        <f t="shared" si="79"/>
        <v>49</v>
      </c>
      <c r="AF234" s="42">
        <f t="shared" si="79"/>
        <v>0</v>
      </c>
      <c r="AG234" s="42">
        <f t="shared" si="79"/>
        <v>0</v>
      </c>
      <c r="AH234" s="42">
        <f t="shared" si="79"/>
        <v>0</v>
      </c>
      <c r="AI234" s="42">
        <f t="shared" si="79"/>
        <v>0</v>
      </c>
      <c r="AJ234" s="42">
        <f t="shared" ref="AJ234:BC234" si="80">AJ209+AJ211+AJ213+AJ217+AJ218+AJ220+AJ227+AJ233+AJ215+AJ216+AJ221+AJ222+AJ224+AJ225+AJ228+AJ229+AJ231+AJ214</f>
        <v>0</v>
      </c>
      <c r="AK234" s="42">
        <f t="shared" si="80"/>
        <v>0</v>
      </c>
      <c r="AL234" s="42">
        <f t="shared" si="80"/>
        <v>0</v>
      </c>
      <c r="AM234" s="42">
        <f t="shared" si="80"/>
        <v>48.5</v>
      </c>
      <c r="AN234" s="42">
        <f t="shared" si="80"/>
        <v>39</v>
      </c>
      <c r="AO234" s="42">
        <f t="shared" si="80"/>
        <v>0</v>
      </c>
      <c r="AP234" s="42">
        <f t="shared" si="80"/>
        <v>15</v>
      </c>
      <c r="AQ234" s="42">
        <f t="shared" si="80"/>
        <v>0</v>
      </c>
      <c r="AR234" s="42">
        <f t="shared" si="80"/>
        <v>22</v>
      </c>
      <c r="AS234" s="42">
        <f t="shared" si="80"/>
        <v>0</v>
      </c>
      <c r="AT234" s="42">
        <f t="shared" si="80"/>
        <v>0</v>
      </c>
      <c r="AU234" s="42">
        <f t="shared" si="80"/>
        <v>59</v>
      </c>
      <c r="AV234" s="42">
        <f t="shared" si="80"/>
        <v>0</v>
      </c>
      <c r="AW234" s="42">
        <f t="shared" si="80"/>
        <v>31.5</v>
      </c>
      <c r="AX234" s="42">
        <f t="shared" si="80"/>
        <v>0</v>
      </c>
      <c r="AY234" s="42">
        <f t="shared" si="80"/>
        <v>42</v>
      </c>
      <c r="AZ234" s="42">
        <f t="shared" si="80"/>
        <v>0</v>
      </c>
      <c r="BA234" s="42">
        <f t="shared" si="80"/>
        <v>0</v>
      </c>
      <c r="BB234" s="42">
        <f t="shared" si="80"/>
        <v>0</v>
      </c>
      <c r="BC234" s="42">
        <f t="shared" si="80"/>
        <v>0</v>
      </c>
      <c r="BD234" s="10"/>
      <c r="BE234" s="10"/>
    </row>
    <row r="235" spans="1:57" s="4" customFormat="1" ht="23.95" customHeight="1" x14ac:dyDescent="0.3">
      <c r="A235" s="81" t="s">
        <v>288</v>
      </c>
      <c r="B235" s="5" t="s">
        <v>163</v>
      </c>
      <c r="C235" s="43">
        <f t="shared" ref="C235:C245" si="81">SUM(D234:BC234)</f>
        <v>511.4</v>
      </c>
      <c r="D235" s="44">
        <f t="shared" ref="D235:AI235" si="82">D234*D206</f>
        <v>352485</v>
      </c>
      <c r="E235" s="44">
        <f t="shared" si="82"/>
        <v>0</v>
      </c>
      <c r="F235" s="44">
        <f t="shared" si="82"/>
        <v>115725.3</v>
      </c>
      <c r="G235" s="44">
        <f t="shared" si="82"/>
        <v>0</v>
      </c>
      <c r="H235" s="44">
        <f t="shared" si="82"/>
        <v>222594</v>
      </c>
      <c r="I235" s="44">
        <f t="shared" si="82"/>
        <v>473000</v>
      </c>
      <c r="J235" s="44">
        <f t="shared" si="82"/>
        <v>0</v>
      </c>
      <c r="K235" s="44">
        <f t="shared" si="82"/>
        <v>0</v>
      </c>
      <c r="L235" s="44">
        <f t="shared" si="82"/>
        <v>0</v>
      </c>
      <c r="M235" s="44">
        <f t="shared" si="82"/>
        <v>0</v>
      </c>
      <c r="N235" s="44">
        <f t="shared" si="82"/>
        <v>136500</v>
      </c>
      <c r="O235" s="44">
        <f t="shared" si="82"/>
        <v>0</v>
      </c>
      <c r="P235" s="44">
        <f t="shared" si="82"/>
        <v>0</v>
      </c>
      <c r="Q235" s="44">
        <f t="shared" si="82"/>
        <v>214500</v>
      </c>
      <c r="R235" s="44">
        <f t="shared" si="82"/>
        <v>0</v>
      </c>
      <c r="S235" s="44">
        <f t="shared" si="82"/>
        <v>0</v>
      </c>
      <c r="T235" s="44">
        <f t="shared" si="82"/>
        <v>0</v>
      </c>
      <c r="U235" s="44">
        <f t="shared" si="82"/>
        <v>0</v>
      </c>
      <c r="V235" s="44">
        <f t="shared" si="82"/>
        <v>0</v>
      </c>
      <c r="W235" s="44">
        <f t="shared" si="82"/>
        <v>0</v>
      </c>
      <c r="X235" s="44">
        <f t="shared" si="82"/>
        <v>0</v>
      </c>
      <c r="Y235" s="44">
        <f t="shared" si="82"/>
        <v>0</v>
      </c>
      <c r="Z235" s="44">
        <f t="shared" si="82"/>
        <v>0</v>
      </c>
      <c r="AA235" s="44">
        <f t="shared" si="82"/>
        <v>0</v>
      </c>
      <c r="AB235" s="44">
        <f t="shared" si="82"/>
        <v>0</v>
      </c>
      <c r="AC235" s="44">
        <f t="shared" si="82"/>
        <v>0</v>
      </c>
      <c r="AD235" s="44">
        <f t="shared" si="82"/>
        <v>0</v>
      </c>
      <c r="AE235" s="44">
        <f t="shared" si="82"/>
        <v>185612</v>
      </c>
      <c r="AF235" s="44">
        <f t="shared" si="82"/>
        <v>0</v>
      </c>
      <c r="AG235" s="44">
        <f t="shared" si="82"/>
        <v>0</v>
      </c>
      <c r="AH235" s="44">
        <f t="shared" si="82"/>
        <v>0</v>
      </c>
      <c r="AI235" s="44">
        <f t="shared" si="82"/>
        <v>0</v>
      </c>
      <c r="AJ235" s="44">
        <f t="shared" ref="AJ235:BC235" si="83">AJ234*AJ206</f>
        <v>0</v>
      </c>
      <c r="AK235" s="44">
        <f t="shared" si="83"/>
        <v>0</v>
      </c>
      <c r="AL235" s="44">
        <f t="shared" si="83"/>
        <v>0</v>
      </c>
      <c r="AM235" s="44">
        <f t="shared" si="83"/>
        <v>284452.5</v>
      </c>
      <c r="AN235" s="44">
        <f t="shared" si="83"/>
        <v>245700</v>
      </c>
      <c r="AO235" s="44">
        <f t="shared" si="83"/>
        <v>0</v>
      </c>
      <c r="AP235" s="44">
        <f t="shared" si="83"/>
        <v>65625</v>
      </c>
      <c r="AQ235" s="44">
        <f t="shared" si="83"/>
        <v>0</v>
      </c>
      <c r="AR235" s="44">
        <f t="shared" si="83"/>
        <v>275000</v>
      </c>
      <c r="AS235" s="44">
        <f t="shared" si="83"/>
        <v>0</v>
      </c>
      <c r="AT235" s="44">
        <f t="shared" si="83"/>
        <v>0</v>
      </c>
      <c r="AU235" s="44">
        <f t="shared" si="83"/>
        <v>364030</v>
      </c>
      <c r="AV235" s="44">
        <f t="shared" si="83"/>
        <v>0</v>
      </c>
      <c r="AW235" s="44">
        <f t="shared" si="83"/>
        <v>77175</v>
      </c>
      <c r="AX235" s="44">
        <f t="shared" si="83"/>
        <v>0</v>
      </c>
      <c r="AY235" s="44">
        <f t="shared" si="83"/>
        <v>60900</v>
      </c>
      <c r="AZ235" s="44">
        <f t="shared" si="83"/>
        <v>0</v>
      </c>
      <c r="BA235" s="44">
        <f t="shared" si="83"/>
        <v>0</v>
      </c>
      <c r="BB235" s="44">
        <f t="shared" si="83"/>
        <v>0</v>
      </c>
      <c r="BC235" s="44">
        <f t="shared" si="83"/>
        <v>0</v>
      </c>
      <c r="BD235" s="1"/>
      <c r="BE235" s="1"/>
    </row>
    <row r="236" spans="1:57" s="4" customFormat="1" ht="23.95" customHeight="1" x14ac:dyDescent="0.3">
      <c r="A236" s="81" t="s">
        <v>288</v>
      </c>
      <c r="B236" s="12" t="s">
        <v>164</v>
      </c>
      <c r="C236" s="72">
        <f t="shared" si="81"/>
        <v>3073298.8</v>
      </c>
      <c r="D236" s="33">
        <v>14500</v>
      </c>
      <c r="E236" s="33"/>
      <c r="F236" s="33">
        <v>16336</v>
      </c>
      <c r="G236" s="33"/>
      <c r="H236" s="33">
        <v>12800</v>
      </c>
      <c r="I236" s="33">
        <v>10800</v>
      </c>
      <c r="J236" s="33"/>
      <c r="K236" s="33"/>
      <c r="L236" s="33"/>
      <c r="M236" s="33"/>
      <c r="N236" s="33">
        <v>12000</v>
      </c>
      <c r="O236" s="33"/>
      <c r="P236" s="33"/>
      <c r="Q236" s="33">
        <v>29710</v>
      </c>
      <c r="R236" s="33"/>
      <c r="S236" s="33"/>
      <c r="T236" s="33"/>
      <c r="U236" s="33"/>
      <c r="V236" s="33"/>
      <c r="W236" s="33"/>
      <c r="X236" s="33"/>
      <c r="Y236" s="33"/>
      <c r="Z236" s="33"/>
      <c r="AA236" s="33"/>
      <c r="AB236" s="33"/>
      <c r="AC236" s="33"/>
      <c r="AD236" s="33"/>
      <c r="AE236" s="33">
        <v>12000</v>
      </c>
      <c r="AF236" s="33"/>
      <c r="AG236" s="33"/>
      <c r="AH236" s="33"/>
      <c r="AI236" s="33"/>
      <c r="AJ236" s="33"/>
      <c r="AK236" s="33"/>
      <c r="AL236" s="33"/>
      <c r="AM236" s="33">
        <v>8200</v>
      </c>
      <c r="AN236" s="33">
        <v>11500</v>
      </c>
      <c r="AO236" s="33"/>
      <c r="AP236" s="33">
        <v>8400</v>
      </c>
      <c r="AQ236" s="33"/>
      <c r="AR236" s="33">
        <v>9600</v>
      </c>
      <c r="AS236" s="33"/>
      <c r="AT236" s="33"/>
      <c r="AU236" s="33">
        <v>45302</v>
      </c>
      <c r="AV236" s="33"/>
      <c r="AW236" s="33">
        <v>10800</v>
      </c>
      <c r="AX236" s="33"/>
      <c r="AY236" s="33">
        <v>6000</v>
      </c>
      <c r="AZ236" s="33"/>
      <c r="BA236" s="33"/>
      <c r="BB236" s="33"/>
      <c r="BC236" s="33"/>
      <c r="BD236" s="9"/>
      <c r="BE236" s="9"/>
    </row>
    <row r="237" spans="1:57" s="4" customFormat="1" ht="23.95" customHeight="1" x14ac:dyDescent="0.3">
      <c r="A237" s="81" t="s">
        <v>288</v>
      </c>
      <c r="B237" s="12" t="s">
        <v>165</v>
      </c>
      <c r="C237" s="72">
        <f t="shared" si="81"/>
        <v>207948</v>
      </c>
      <c r="D237" s="33">
        <v>25000</v>
      </c>
      <c r="E237" s="33"/>
      <c r="F237" s="33">
        <v>15367</v>
      </c>
      <c r="G237" s="33"/>
      <c r="H237" s="33">
        <v>124560</v>
      </c>
      <c r="I237" s="33">
        <v>24750</v>
      </c>
      <c r="J237" s="33"/>
      <c r="K237" s="33"/>
      <c r="L237" s="33"/>
      <c r="M237" s="33"/>
      <c r="N237" s="33">
        <v>35000</v>
      </c>
      <c r="O237" s="33"/>
      <c r="P237" s="33"/>
      <c r="Q237" s="33">
        <v>24200</v>
      </c>
      <c r="R237" s="33"/>
      <c r="S237" s="33"/>
      <c r="T237" s="33"/>
      <c r="U237" s="33"/>
      <c r="V237" s="33"/>
      <c r="W237" s="33"/>
      <c r="X237" s="33"/>
      <c r="Y237" s="33"/>
      <c r="Z237" s="33"/>
      <c r="AA237" s="33"/>
      <c r="AB237" s="33"/>
      <c r="AC237" s="33"/>
      <c r="AD237" s="33"/>
      <c r="AE237" s="33">
        <v>13000</v>
      </c>
      <c r="AF237" s="33"/>
      <c r="AG237" s="33"/>
      <c r="AH237" s="33"/>
      <c r="AI237" s="33"/>
      <c r="AJ237" s="33"/>
      <c r="AK237" s="33"/>
      <c r="AL237" s="33"/>
      <c r="AM237" s="33">
        <v>48000</v>
      </c>
      <c r="AN237" s="33">
        <v>23500</v>
      </c>
      <c r="AO237" s="33"/>
      <c r="AP237" s="33">
        <v>6000</v>
      </c>
      <c r="AQ237" s="33"/>
      <c r="AR237" s="33"/>
      <c r="AS237" s="33"/>
      <c r="AT237" s="33"/>
      <c r="AU237" s="33">
        <v>61380</v>
      </c>
      <c r="AV237" s="33"/>
      <c r="AW237" s="33">
        <v>6500</v>
      </c>
      <c r="AX237" s="33"/>
      <c r="AY237" s="33">
        <v>5000</v>
      </c>
      <c r="AZ237" s="33"/>
      <c r="BA237" s="33"/>
      <c r="BB237" s="33"/>
      <c r="BC237" s="33"/>
      <c r="BD237" s="9"/>
      <c r="BE237" s="9"/>
    </row>
    <row r="238" spans="1:57" s="4" customFormat="1" ht="23.95" customHeight="1" x14ac:dyDescent="0.3">
      <c r="A238" s="81" t="s">
        <v>288</v>
      </c>
      <c r="B238" s="12" t="s">
        <v>166</v>
      </c>
      <c r="C238" s="72">
        <f t="shared" si="81"/>
        <v>412257</v>
      </c>
      <c r="D238" s="33"/>
      <c r="E238" s="33"/>
      <c r="F238" s="33"/>
      <c r="G238" s="33"/>
      <c r="H238" s="33"/>
      <c r="I238" s="33">
        <v>10000</v>
      </c>
      <c r="J238" s="33"/>
      <c r="K238" s="33"/>
      <c r="L238" s="33"/>
      <c r="M238" s="33"/>
      <c r="N238" s="33">
        <v>0</v>
      </c>
      <c r="O238" s="33"/>
      <c r="P238" s="33"/>
      <c r="Q238" s="33"/>
      <c r="R238" s="33"/>
      <c r="S238" s="33"/>
      <c r="T238" s="33"/>
      <c r="U238" s="33"/>
      <c r="V238" s="33"/>
      <c r="W238" s="33"/>
      <c r="X238" s="33"/>
      <c r="Y238" s="33"/>
      <c r="Z238" s="33"/>
      <c r="AA238" s="33"/>
      <c r="AB238" s="33"/>
      <c r="AC238" s="33"/>
      <c r="AD238" s="33"/>
      <c r="AE238" s="33"/>
      <c r="AF238" s="33"/>
      <c r="AG238" s="33"/>
      <c r="AH238" s="33"/>
      <c r="AI238" s="33"/>
      <c r="AJ238" s="33"/>
      <c r="AK238" s="33"/>
      <c r="AL238" s="33"/>
      <c r="AM238" s="33"/>
      <c r="AN238" s="33"/>
      <c r="AO238" s="33"/>
      <c r="AP238" s="33"/>
      <c r="AQ238" s="33"/>
      <c r="AR238" s="33"/>
      <c r="AS238" s="33"/>
      <c r="AT238" s="33"/>
      <c r="AU238" s="33">
        <v>19800</v>
      </c>
      <c r="AV238" s="33"/>
      <c r="AW238" s="33"/>
      <c r="AX238" s="33"/>
      <c r="AY238" s="33">
        <v>0</v>
      </c>
      <c r="AZ238" s="33"/>
      <c r="BA238" s="33"/>
      <c r="BB238" s="33"/>
      <c r="BC238" s="33"/>
      <c r="BD238" s="9"/>
      <c r="BE238" s="9"/>
    </row>
    <row r="239" spans="1:57" s="4" customFormat="1" ht="23.95" customHeight="1" x14ac:dyDescent="0.3">
      <c r="A239" s="81" t="s">
        <v>288</v>
      </c>
      <c r="B239" s="12" t="s">
        <v>167</v>
      </c>
      <c r="C239" s="72">
        <f t="shared" si="81"/>
        <v>29800</v>
      </c>
      <c r="D239" s="33">
        <v>100236</v>
      </c>
      <c r="E239" s="33"/>
      <c r="F239" s="33"/>
      <c r="G239" s="33"/>
      <c r="H239" s="33"/>
      <c r="I239" s="33"/>
      <c r="J239" s="33"/>
      <c r="K239" s="33"/>
      <c r="L239" s="33"/>
      <c r="M239" s="33"/>
      <c r="N239" s="33">
        <v>0</v>
      </c>
      <c r="O239" s="33"/>
      <c r="P239" s="33"/>
      <c r="Q239" s="33"/>
      <c r="R239" s="33"/>
      <c r="S239" s="33"/>
      <c r="T239" s="33"/>
      <c r="U239" s="33"/>
      <c r="V239" s="33"/>
      <c r="W239" s="33"/>
      <c r="X239" s="33"/>
      <c r="Y239" s="33"/>
      <c r="Z239" s="33"/>
      <c r="AA239" s="33"/>
      <c r="AB239" s="33"/>
      <c r="AC239" s="33"/>
      <c r="AD239" s="33"/>
      <c r="AE239" s="33"/>
      <c r="AF239" s="33"/>
      <c r="AG239" s="33"/>
      <c r="AH239" s="33"/>
      <c r="AI239" s="33"/>
      <c r="AJ239" s="33"/>
      <c r="AK239" s="33"/>
      <c r="AL239" s="33"/>
      <c r="AM239" s="33"/>
      <c r="AN239" s="33"/>
      <c r="AO239" s="33"/>
      <c r="AP239" s="33"/>
      <c r="AQ239" s="33"/>
      <c r="AR239" s="33"/>
      <c r="AS239" s="33"/>
      <c r="AT239" s="33"/>
      <c r="AU239" s="33"/>
      <c r="AV239" s="33"/>
      <c r="AW239" s="33"/>
      <c r="AX239" s="33"/>
      <c r="AY239" s="33">
        <v>0</v>
      </c>
      <c r="AZ239" s="33"/>
      <c r="BA239" s="33"/>
      <c r="BB239" s="33"/>
      <c r="BC239" s="33"/>
      <c r="BD239" s="1"/>
      <c r="BE239" s="1"/>
    </row>
    <row r="240" spans="1:57" s="4" customFormat="1" ht="23.95" customHeight="1" x14ac:dyDescent="0.3">
      <c r="A240" s="81" t="s">
        <v>288</v>
      </c>
      <c r="B240" s="13" t="s">
        <v>168</v>
      </c>
      <c r="C240" s="43">
        <f t="shared" si="81"/>
        <v>100236</v>
      </c>
      <c r="D240" s="77">
        <f t="shared" ref="D240:AI240" si="84">D236+D237+D238+D239</f>
        <v>139736</v>
      </c>
      <c r="E240" s="77">
        <f t="shared" si="84"/>
        <v>0</v>
      </c>
      <c r="F240" s="77">
        <f t="shared" si="84"/>
        <v>31703</v>
      </c>
      <c r="G240" s="77">
        <f t="shared" si="84"/>
        <v>0</v>
      </c>
      <c r="H240" s="77">
        <f t="shared" si="84"/>
        <v>137360</v>
      </c>
      <c r="I240" s="77">
        <f t="shared" si="84"/>
        <v>45550</v>
      </c>
      <c r="J240" s="77">
        <f t="shared" si="84"/>
        <v>0</v>
      </c>
      <c r="K240" s="77">
        <f t="shared" si="84"/>
        <v>0</v>
      </c>
      <c r="L240" s="77">
        <f t="shared" si="84"/>
        <v>0</v>
      </c>
      <c r="M240" s="77">
        <f t="shared" si="84"/>
        <v>0</v>
      </c>
      <c r="N240" s="77">
        <f t="shared" si="84"/>
        <v>47000</v>
      </c>
      <c r="O240" s="77">
        <f t="shared" si="84"/>
        <v>0</v>
      </c>
      <c r="P240" s="77">
        <f t="shared" si="84"/>
        <v>0</v>
      </c>
      <c r="Q240" s="77">
        <f t="shared" si="84"/>
        <v>53910</v>
      </c>
      <c r="R240" s="77">
        <f t="shared" si="84"/>
        <v>0</v>
      </c>
      <c r="S240" s="77">
        <f t="shared" si="84"/>
        <v>0</v>
      </c>
      <c r="T240" s="77">
        <f t="shared" si="84"/>
        <v>0</v>
      </c>
      <c r="U240" s="77">
        <f t="shared" si="84"/>
        <v>0</v>
      </c>
      <c r="V240" s="77">
        <f t="shared" si="84"/>
        <v>0</v>
      </c>
      <c r="W240" s="77">
        <f t="shared" si="84"/>
        <v>0</v>
      </c>
      <c r="X240" s="77">
        <f t="shared" si="84"/>
        <v>0</v>
      </c>
      <c r="Y240" s="77">
        <f t="shared" si="84"/>
        <v>0</v>
      </c>
      <c r="Z240" s="77">
        <f t="shared" si="84"/>
        <v>0</v>
      </c>
      <c r="AA240" s="77">
        <f t="shared" si="84"/>
        <v>0</v>
      </c>
      <c r="AB240" s="77">
        <f t="shared" si="84"/>
        <v>0</v>
      </c>
      <c r="AC240" s="77">
        <f t="shared" si="84"/>
        <v>0</v>
      </c>
      <c r="AD240" s="77">
        <f t="shared" si="84"/>
        <v>0</v>
      </c>
      <c r="AE240" s="77">
        <f t="shared" si="84"/>
        <v>25000</v>
      </c>
      <c r="AF240" s="77">
        <f t="shared" si="84"/>
        <v>0</v>
      </c>
      <c r="AG240" s="77">
        <f t="shared" si="84"/>
        <v>0</v>
      </c>
      <c r="AH240" s="77">
        <f t="shared" si="84"/>
        <v>0</v>
      </c>
      <c r="AI240" s="77">
        <f t="shared" si="84"/>
        <v>0</v>
      </c>
      <c r="AJ240" s="77">
        <f t="shared" ref="AJ240:BC240" si="85">AJ236+AJ237+AJ238+AJ239</f>
        <v>0</v>
      </c>
      <c r="AK240" s="77">
        <f t="shared" si="85"/>
        <v>0</v>
      </c>
      <c r="AL240" s="77">
        <f t="shared" si="85"/>
        <v>0</v>
      </c>
      <c r="AM240" s="77">
        <f t="shared" si="85"/>
        <v>56200</v>
      </c>
      <c r="AN240" s="77">
        <f t="shared" si="85"/>
        <v>35000</v>
      </c>
      <c r="AO240" s="77">
        <f t="shared" si="85"/>
        <v>0</v>
      </c>
      <c r="AP240" s="77">
        <f t="shared" si="85"/>
        <v>14400</v>
      </c>
      <c r="AQ240" s="77">
        <f t="shared" si="85"/>
        <v>0</v>
      </c>
      <c r="AR240" s="77">
        <f t="shared" si="85"/>
        <v>9600</v>
      </c>
      <c r="AS240" s="77">
        <f t="shared" si="85"/>
        <v>0</v>
      </c>
      <c r="AT240" s="77">
        <f t="shared" si="85"/>
        <v>0</v>
      </c>
      <c r="AU240" s="77">
        <f t="shared" si="85"/>
        <v>126482</v>
      </c>
      <c r="AV240" s="77">
        <f t="shared" si="85"/>
        <v>0</v>
      </c>
      <c r="AW240" s="77">
        <f t="shared" si="85"/>
        <v>17300</v>
      </c>
      <c r="AX240" s="77">
        <f t="shared" si="85"/>
        <v>0</v>
      </c>
      <c r="AY240" s="77">
        <f t="shared" si="85"/>
        <v>11000</v>
      </c>
      <c r="AZ240" s="77">
        <f t="shared" si="85"/>
        <v>0</v>
      </c>
      <c r="BA240" s="77">
        <f t="shared" si="85"/>
        <v>0</v>
      </c>
      <c r="BB240" s="77">
        <f t="shared" si="85"/>
        <v>0</v>
      </c>
      <c r="BC240" s="77">
        <f t="shared" si="85"/>
        <v>0</v>
      </c>
      <c r="BD240" s="1"/>
      <c r="BE240" s="1"/>
    </row>
    <row r="241" spans="1:57" s="4" customFormat="1" ht="23.95" customHeight="1" x14ac:dyDescent="0.3">
      <c r="A241" s="81" t="s">
        <v>288</v>
      </c>
      <c r="B241" s="12" t="s">
        <v>169</v>
      </c>
      <c r="C241" s="72">
        <f t="shared" si="81"/>
        <v>750241</v>
      </c>
      <c r="D241" s="34">
        <v>14000</v>
      </c>
      <c r="E241" s="34"/>
      <c r="F241" s="34">
        <v>4668</v>
      </c>
      <c r="G241" s="34"/>
      <c r="H241" s="34"/>
      <c r="I241" s="34"/>
      <c r="J241" s="34"/>
      <c r="K241" s="34"/>
      <c r="L241" s="34"/>
      <c r="M241" s="34"/>
      <c r="N241" s="34">
        <v>4000</v>
      </c>
      <c r="O241" s="34"/>
      <c r="P241" s="34"/>
      <c r="Q241" s="34"/>
      <c r="R241" s="34"/>
      <c r="S241" s="34"/>
      <c r="T241" s="34"/>
      <c r="U241" s="34"/>
      <c r="V241" s="34"/>
      <c r="W241" s="34"/>
      <c r="X241" s="34"/>
      <c r="Y241" s="34"/>
      <c r="Z241" s="34"/>
      <c r="AA241" s="34"/>
      <c r="AB241" s="34"/>
      <c r="AC241" s="34"/>
      <c r="AD241" s="34"/>
      <c r="AE241" s="34"/>
      <c r="AF241" s="34"/>
      <c r="AG241" s="34"/>
      <c r="AH241" s="34"/>
      <c r="AI241" s="34"/>
      <c r="AJ241" s="34"/>
      <c r="AK241" s="34"/>
      <c r="AL241" s="34"/>
      <c r="AM241" s="34"/>
      <c r="AN241" s="34"/>
      <c r="AO241" s="34"/>
      <c r="AP241" s="34"/>
      <c r="AQ241" s="34"/>
      <c r="AR241" s="34"/>
      <c r="AS241" s="34"/>
      <c r="AT241" s="34"/>
      <c r="AU241" s="34"/>
      <c r="AV241" s="34"/>
      <c r="AW241" s="34"/>
      <c r="AX241" s="34"/>
      <c r="AY241" s="34">
        <v>0</v>
      </c>
      <c r="AZ241" s="34"/>
      <c r="BA241" s="34"/>
      <c r="BB241" s="34"/>
      <c r="BC241" s="34"/>
      <c r="BD241" s="1"/>
      <c r="BE241" s="1"/>
    </row>
    <row r="242" spans="1:57" s="4" customFormat="1" ht="23.95" customHeight="1" x14ac:dyDescent="0.3">
      <c r="A242" s="81" t="s">
        <v>288</v>
      </c>
      <c r="B242" s="14" t="s">
        <v>170</v>
      </c>
      <c r="C242" s="43">
        <f t="shared" si="81"/>
        <v>22668</v>
      </c>
      <c r="D242" s="71">
        <f t="shared" ref="D242:AI242" si="86">D235+D240+D241</f>
        <v>506221</v>
      </c>
      <c r="E242" s="71">
        <f t="shared" si="86"/>
        <v>0</v>
      </c>
      <c r="F242" s="71">
        <f t="shared" si="86"/>
        <v>152096.29999999999</v>
      </c>
      <c r="G242" s="71">
        <f t="shared" si="86"/>
        <v>0</v>
      </c>
      <c r="H242" s="71">
        <f t="shared" si="86"/>
        <v>359954</v>
      </c>
      <c r="I242" s="71">
        <f t="shared" si="86"/>
        <v>518550</v>
      </c>
      <c r="J242" s="71">
        <f t="shared" si="86"/>
        <v>0</v>
      </c>
      <c r="K242" s="71">
        <f t="shared" si="86"/>
        <v>0</v>
      </c>
      <c r="L242" s="71">
        <f t="shared" si="86"/>
        <v>0</v>
      </c>
      <c r="M242" s="71">
        <f t="shared" si="86"/>
        <v>0</v>
      </c>
      <c r="N242" s="71">
        <f t="shared" si="86"/>
        <v>187500</v>
      </c>
      <c r="O242" s="71">
        <f t="shared" si="86"/>
        <v>0</v>
      </c>
      <c r="P242" s="71">
        <f t="shared" si="86"/>
        <v>0</v>
      </c>
      <c r="Q242" s="71">
        <f t="shared" si="86"/>
        <v>268410</v>
      </c>
      <c r="R242" s="71">
        <f t="shared" si="86"/>
        <v>0</v>
      </c>
      <c r="S242" s="71">
        <f t="shared" si="86"/>
        <v>0</v>
      </c>
      <c r="T242" s="71">
        <f t="shared" si="86"/>
        <v>0</v>
      </c>
      <c r="U242" s="71">
        <f t="shared" si="86"/>
        <v>0</v>
      </c>
      <c r="V242" s="71">
        <f t="shared" si="86"/>
        <v>0</v>
      </c>
      <c r="W242" s="71">
        <f t="shared" si="86"/>
        <v>0</v>
      </c>
      <c r="X242" s="71">
        <f t="shared" si="86"/>
        <v>0</v>
      </c>
      <c r="Y242" s="71">
        <f t="shared" si="86"/>
        <v>0</v>
      </c>
      <c r="Z242" s="71">
        <f t="shared" si="86"/>
        <v>0</v>
      </c>
      <c r="AA242" s="71">
        <f t="shared" si="86"/>
        <v>0</v>
      </c>
      <c r="AB242" s="71">
        <f t="shared" si="86"/>
        <v>0</v>
      </c>
      <c r="AC242" s="71">
        <f t="shared" si="86"/>
        <v>0</v>
      </c>
      <c r="AD242" s="71">
        <f t="shared" si="86"/>
        <v>0</v>
      </c>
      <c r="AE242" s="71">
        <f t="shared" si="86"/>
        <v>210612</v>
      </c>
      <c r="AF242" s="71">
        <f t="shared" si="86"/>
        <v>0</v>
      </c>
      <c r="AG242" s="71">
        <f t="shared" si="86"/>
        <v>0</v>
      </c>
      <c r="AH242" s="71">
        <f t="shared" si="86"/>
        <v>0</v>
      </c>
      <c r="AI242" s="71">
        <f t="shared" si="86"/>
        <v>0</v>
      </c>
      <c r="AJ242" s="71">
        <f t="shared" ref="AJ242:BC242" si="87">AJ235+AJ240+AJ241</f>
        <v>0</v>
      </c>
      <c r="AK242" s="71">
        <f t="shared" si="87"/>
        <v>0</v>
      </c>
      <c r="AL242" s="71">
        <f t="shared" si="87"/>
        <v>0</v>
      </c>
      <c r="AM242" s="71">
        <f t="shared" si="87"/>
        <v>340652.5</v>
      </c>
      <c r="AN242" s="71">
        <f t="shared" si="87"/>
        <v>280700</v>
      </c>
      <c r="AO242" s="71">
        <f t="shared" si="87"/>
        <v>0</v>
      </c>
      <c r="AP242" s="71">
        <f t="shared" si="87"/>
        <v>80025</v>
      </c>
      <c r="AQ242" s="71">
        <f t="shared" si="87"/>
        <v>0</v>
      </c>
      <c r="AR242" s="71">
        <f t="shared" si="87"/>
        <v>284600</v>
      </c>
      <c r="AS242" s="71">
        <f t="shared" si="87"/>
        <v>0</v>
      </c>
      <c r="AT242" s="71">
        <f t="shared" si="87"/>
        <v>0</v>
      </c>
      <c r="AU242" s="71">
        <f t="shared" si="87"/>
        <v>490512</v>
      </c>
      <c r="AV242" s="71">
        <f t="shared" si="87"/>
        <v>0</v>
      </c>
      <c r="AW242" s="71">
        <f t="shared" si="87"/>
        <v>94475</v>
      </c>
      <c r="AX242" s="71">
        <f t="shared" si="87"/>
        <v>0</v>
      </c>
      <c r="AY242" s="71">
        <f t="shared" si="87"/>
        <v>71900</v>
      </c>
      <c r="AZ242" s="71">
        <f t="shared" si="87"/>
        <v>0</v>
      </c>
      <c r="BA242" s="71">
        <f t="shared" si="87"/>
        <v>0</v>
      </c>
      <c r="BB242" s="71">
        <f t="shared" si="87"/>
        <v>0</v>
      </c>
      <c r="BC242" s="71">
        <f t="shared" si="87"/>
        <v>0</v>
      </c>
      <c r="BD242" s="1"/>
      <c r="BE242" s="1"/>
    </row>
    <row r="243" spans="1:57" s="4" customFormat="1" ht="23.95" customHeight="1" x14ac:dyDescent="0.3">
      <c r="A243" s="81" t="s">
        <v>288</v>
      </c>
      <c r="B243" s="15" t="s">
        <v>171</v>
      </c>
      <c r="C243" s="72">
        <f t="shared" si="81"/>
        <v>3846207.8</v>
      </c>
      <c r="D243" s="73">
        <f t="shared" ref="D243:AI243" si="88">(D242-D241)*0.25</f>
        <v>123055.25</v>
      </c>
      <c r="E243" s="73">
        <f t="shared" si="88"/>
        <v>0</v>
      </c>
      <c r="F243" s="73">
        <f t="shared" si="88"/>
        <v>36857.074999999997</v>
      </c>
      <c r="G243" s="73">
        <f t="shared" si="88"/>
        <v>0</v>
      </c>
      <c r="H243" s="73">
        <f t="shared" si="88"/>
        <v>89988.5</v>
      </c>
      <c r="I243" s="73">
        <f t="shared" si="88"/>
        <v>129637.5</v>
      </c>
      <c r="J243" s="73">
        <f t="shared" si="88"/>
        <v>0</v>
      </c>
      <c r="K243" s="73">
        <f t="shared" si="88"/>
        <v>0</v>
      </c>
      <c r="L243" s="73">
        <f t="shared" si="88"/>
        <v>0</v>
      </c>
      <c r="M243" s="73">
        <f t="shared" si="88"/>
        <v>0</v>
      </c>
      <c r="N243" s="73">
        <f t="shared" si="88"/>
        <v>45875</v>
      </c>
      <c r="O243" s="73">
        <f t="shared" si="88"/>
        <v>0</v>
      </c>
      <c r="P243" s="73">
        <f t="shared" si="88"/>
        <v>0</v>
      </c>
      <c r="Q243" s="73">
        <f t="shared" si="88"/>
        <v>67102.5</v>
      </c>
      <c r="R243" s="73">
        <f t="shared" si="88"/>
        <v>0</v>
      </c>
      <c r="S243" s="73">
        <f t="shared" si="88"/>
        <v>0</v>
      </c>
      <c r="T243" s="73">
        <f t="shared" si="88"/>
        <v>0</v>
      </c>
      <c r="U243" s="73">
        <f t="shared" si="88"/>
        <v>0</v>
      </c>
      <c r="V243" s="73">
        <f t="shared" si="88"/>
        <v>0</v>
      </c>
      <c r="W243" s="73">
        <f t="shared" si="88"/>
        <v>0</v>
      </c>
      <c r="X243" s="73">
        <f t="shared" si="88"/>
        <v>0</v>
      </c>
      <c r="Y243" s="73">
        <f t="shared" si="88"/>
        <v>0</v>
      </c>
      <c r="Z243" s="73">
        <f t="shared" si="88"/>
        <v>0</v>
      </c>
      <c r="AA243" s="73">
        <f t="shared" si="88"/>
        <v>0</v>
      </c>
      <c r="AB243" s="73">
        <f t="shared" si="88"/>
        <v>0</v>
      </c>
      <c r="AC243" s="73">
        <f t="shared" si="88"/>
        <v>0</v>
      </c>
      <c r="AD243" s="73">
        <f t="shared" si="88"/>
        <v>0</v>
      </c>
      <c r="AE243" s="73">
        <f t="shared" si="88"/>
        <v>52653</v>
      </c>
      <c r="AF243" s="73">
        <f t="shared" si="88"/>
        <v>0</v>
      </c>
      <c r="AG243" s="73">
        <f t="shared" si="88"/>
        <v>0</v>
      </c>
      <c r="AH243" s="73">
        <f t="shared" si="88"/>
        <v>0</v>
      </c>
      <c r="AI243" s="73">
        <f t="shared" si="88"/>
        <v>0</v>
      </c>
      <c r="AJ243" s="73">
        <f t="shared" ref="AJ243:BC243" si="89">(AJ242-AJ241)*0.25</f>
        <v>0</v>
      </c>
      <c r="AK243" s="73">
        <f t="shared" si="89"/>
        <v>0</v>
      </c>
      <c r="AL243" s="73">
        <f t="shared" si="89"/>
        <v>0</v>
      </c>
      <c r="AM243" s="73">
        <f t="shared" si="89"/>
        <v>85163.125</v>
      </c>
      <c r="AN243" s="73">
        <f t="shared" si="89"/>
        <v>70175</v>
      </c>
      <c r="AO243" s="73">
        <f t="shared" si="89"/>
        <v>0</v>
      </c>
      <c r="AP243" s="73">
        <f t="shared" si="89"/>
        <v>20006.25</v>
      </c>
      <c r="AQ243" s="73">
        <f t="shared" si="89"/>
        <v>0</v>
      </c>
      <c r="AR243" s="73">
        <f t="shared" si="89"/>
        <v>71150</v>
      </c>
      <c r="AS243" s="73">
        <f t="shared" si="89"/>
        <v>0</v>
      </c>
      <c r="AT243" s="73">
        <f t="shared" si="89"/>
        <v>0</v>
      </c>
      <c r="AU243" s="73">
        <f t="shared" si="89"/>
        <v>122628</v>
      </c>
      <c r="AV243" s="73">
        <f t="shared" si="89"/>
        <v>0</v>
      </c>
      <c r="AW243" s="73">
        <f t="shared" si="89"/>
        <v>23618.75</v>
      </c>
      <c r="AX243" s="73">
        <f t="shared" si="89"/>
        <v>0</v>
      </c>
      <c r="AY243" s="73">
        <f t="shared" si="89"/>
        <v>17975</v>
      </c>
      <c r="AZ243" s="73">
        <f t="shared" si="89"/>
        <v>0</v>
      </c>
      <c r="BA243" s="73">
        <f t="shared" si="89"/>
        <v>0</v>
      </c>
      <c r="BB243" s="73">
        <f t="shared" si="89"/>
        <v>0</v>
      </c>
      <c r="BC243" s="73">
        <f t="shared" si="89"/>
        <v>0</v>
      </c>
      <c r="BD243" s="1"/>
      <c r="BE243" s="1"/>
    </row>
    <row r="244" spans="1:57" s="4" customFormat="1" ht="31.5" customHeight="1" x14ac:dyDescent="0.3">
      <c r="A244" s="81" t="s">
        <v>288</v>
      </c>
      <c r="B244" s="16" t="s">
        <v>172</v>
      </c>
      <c r="C244" s="43">
        <f t="shared" si="81"/>
        <v>955884.95</v>
      </c>
      <c r="D244" s="71">
        <f t="shared" ref="D244:AI244" si="90">D242+D243</f>
        <v>629276.25</v>
      </c>
      <c r="E244" s="71">
        <f t="shared" si="90"/>
        <v>0</v>
      </c>
      <c r="F244" s="71">
        <f t="shared" si="90"/>
        <v>188953.375</v>
      </c>
      <c r="G244" s="71">
        <f t="shared" si="90"/>
        <v>0</v>
      </c>
      <c r="H244" s="71">
        <f t="shared" si="90"/>
        <v>449942.5</v>
      </c>
      <c r="I244" s="71">
        <f t="shared" si="90"/>
        <v>648187.5</v>
      </c>
      <c r="J244" s="71">
        <f t="shared" si="90"/>
        <v>0</v>
      </c>
      <c r="K244" s="71">
        <f t="shared" si="90"/>
        <v>0</v>
      </c>
      <c r="L244" s="71">
        <f t="shared" si="90"/>
        <v>0</v>
      </c>
      <c r="M244" s="71">
        <f t="shared" si="90"/>
        <v>0</v>
      </c>
      <c r="N244" s="71">
        <f t="shared" si="90"/>
        <v>233375</v>
      </c>
      <c r="O244" s="71">
        <f t="shared" si="90"/>
        <v>0</v>
      </c>
      <c r="P244" s="71">
        <f t="shared" si="90"/>
        <v>0</v>
      </c>
      <c r="Q244" s="71">
        <f t="shared" si="90"/>
        <v>335512.5</v>
      </c>
      <c r="R244" s="71">
        <f t="shared" si="90"/>
        <v>0</v>
      </c>
      <c r="S244" s="71">
        <f t="shared" si="90"/>
        <v>0</v>
      </c>
      <c r="T244" s="71">
        <f t="shared" si="90"/>
        <v>0</v>
      </c>
      <c r="U244" s="71">
        <f t="shared" si="90"/>
        <v>0</v>
      </c>
      <c r="V244" s="71">
        <f t="shared" si="90"/>
        <v>0</v>
      </c>
      <c r="W244" s="71">
        <f t="shared" si="90"/>
        <v>0</v>
      </c>
      <c r="X244" s="71">
        <f t="shared" si="90"/>
        <v>0</v>
      </c>
      <c r="Y244" s="71">
        <f t="shared" si="90"/>
        <v>0</v>
      </c>
      <c r="Z244" s="71">
        <f t="shared" si="90"/>
        <v>0</v>
      </c>
      <c r="AA244" s="71">
        <f t="shared" si="90"/>
        <v>0</v>
      </c>
      <c r="AB244" s="71">
        <f t="shared" si="90"/>
        <v>0</v>
      </c>
      <c r="AC244" s="71">
        <f t="shared" si="90"/>
        <v>0</v>
      </c>
      <c r="AD244" s="71">
        <f t="shared" si="90"/>
        <v>0</v>
      </c>
      <c r="AE244" s="71">
        <f t="shared" si="90"/>
        <v>263265</v>
      </c>
      <c r="AF244" s="71">
        <f t="shared" si="90"/>
        <v>0</v>
      </c>
      <c r="AG244" s="71">
        <f t="shared" si="90"/>
        <v>0</v>
      </c>
      <c r="AH244" s="71">
        <f t="shared" si="90"/>
        <v>0</v>
      </c>
      <c r="AI244" s="71">
        <f t="shared" si="90"/>
        <v>0</v>
      </c>
      <c r="AJ244" s="71">
        <f t="shared" ref="AJ244:BC244" si="91">AJ242+AJ243</f>
        <v>0</v>
      </c>
      <c r="AK244" s="71">
        <f t="shared" si="91"/>
        <v>0</v>
      </c>
      <c r="AL244" s="71">
        <f t="shared" si="91"/>
        <v>0</v>
      </c>
      <c r="AM244" s="71">
        <f t="shared" si="91"/>
        <v>425815.625</v>
      </c>
      <c r="AN244" s="71">
        <f t="shared" si="91"/>
        <v>350875</v>
      </c>
      <c r="AO244" s="71">
        <f t="shared" si="91"/>
        <v>0</v>
      </c>
      <c r="AP244" s="71">
        <f t="shared" si="91"/>
        <v>100031.25</v>
      </c>
      <c r="AQ244" s="71">
        <f t="shared" si="91"/>
        <v>0</v>
      </c>
      <c r="AR244" s="71">
        <f t="shared" si="91"/>
        <v>355750</v>
      </c>
      <c r="AS244" s="71">
        <f t="shared" si="91"/>
        <v>0</v>
      </c>
      <c r="AT244" s="71">
        <f t="shared" si="91"/>
        <v>0</v>
      </c>
      <c r="AU244" s="71">
        <f t="shared" si="91"/>
        <v>613140</v>
      </c>
      <c r="AV244" s="71">
        <f t="shared" si="91"/>
        <v>0</v>
      </c>
      <c r="AW244" s="71">
        <f t="shared" si="91"/>
        <v>118093.75</v>
      </c>
      <c r="AX244" s="71">
        <f t="shared" si="91"/>
        <v>0</v>
      </c>
      <c r="AY244" s="71">
        <f t="shared" si="91"/>
        <v>89875</v>
      </c>
      <c r="AZ244" s="71">
        <f t="shared" si="91"/>
        <v>0</v>
      </c>
      <c r="BA244" s="71">
        <f t="shared" si="91"/>
        <v>0</v>
      </c>
      <c r="BB244" s="71">
        <f t="shared" si="91"/>
        <v>0</v>
      </c>
      <c r="BC244" s="71">
        <f t="shared" si="91"/>
        <v>0</v>
      </c>
      <c r="BD244" s="1"/>
      <c r="BE244" s="1"/>
    </row>
    <row r="245" spans="1:57" ht="167.8" x14ac:dyDescent="0.3">
      <c r="A245" s="81" t="s">
        <v>288</v>
      </c>
      <c r="B245" s="17" t="s">
        <v>257</v>
      </c>
      <c r="C245" s="43">
        <f t="shared" si="81"/>
        <v>4802092.75</v>
      </c>
      <c r="D245" s="74">
        <f>D244*50%</f>
        <v>314638.125</v>
      </c>
      <c r="E245" s="74">
        <f>E244*0%</f>
        <v>0</v>
      </c>
      <c r="F245" s="74">
        <f t="shared" ref="F245:AK245" si="92">F244*50%</f>
        <v>94476.6875</v>
      </c>
      <c r="G245" s="74">
        <f t="shared" si="92"/>
        <v>0</v>
      </c>
      <c r="H245" s="74">
        <f t="shared" si="92"/>
        <v>224971.25</v>
      </c>
      <c r="I245" s="74">
        <f t="shared" si="92"/>
        <v>324093.75</v>
      </c>
      <c r="J245" s="74">
        <f t="shared" si="92"/>
        <v>0</v>
      </c>
      <c r="K245" s="74">
        <f t="shared" si="92"/>
        <v>0</v>
      </c>
      <c r="L245" s="74">
        <f t="shared" si="92"/>
        <v>0</v>
      </c>
      <c r="M245" s="74">
        <f t="shared" si="92"/>
        <v>0</v>
      </c>
      <c r="N245" s="74">
        <f t="shared" si="92"/>
        <v>116687.5</v>
      </c>
      <c r="O245" s="74">
        <f t="shared" si="92"/>
        <v>0</v>
      </c>
      <c r="P245" s="74">
        <f t="shared" si="92"/>
        <v>0</v>
      </c>
      <c r="Q245" s="74">
        <f t="shared" si="92"/>
        <v>167756.25</v>
      </c>
      <c r="R245" s="74">
        <f t="shared" si="92"/>
        <v>0</v>
      </c>
      <c r="S245" s="74">
        <f t="shared" si="92"/>
        <v>0</v>
      </c>
      <c r="T245" s="74">
        <f t="shared" si="92"/>
        <v>0</v>
      </c>
      <c r="U245" s="74">
        <f t="shared" si="92"/>
        <v>0</v>
      </c>
      <c r="V245" s="74">
        <f t="shared" si="92"/>
        <v>0</v>
      </c>
      <c r="W245" s="74">
        <f t="shared" si="92"/>
        <v>0</v>
      </c>
      <c r="X245" s="74">
        <f t="shared" si="92"/>
        <v>0</v>
      </c>
      <c r="Y245" s="74">
        <f t="shared" si="92"/>
        <v>0</v>
      </c>
      <c r="Z245" s="74">
        <f t="shared" si="92"/>
        <v>0</v>
      </c>
      <c r="AA245" s="74">
        <f t="shared" si="92"/>
        <v>0</v>
      </c>
      <c r="AB245" s="74">
        <f t="shared" si="92"/>
        <v>0</v>
      </c>
      <c r="AC245" s="74">
        <f t="shared" si="92"/>
        <v>0</v>
      </c>
      <c r="AD245" s="74">
        <f t="shared" si="92"/>
        <v>0</v>
      </c>
      <c r="AE245" s="74">
        <f t="shared" si="92"/>
        <v>131632.5</v>
      </c>
      <c r="AF245" s="74">
        <f t="shared" si="92"/>
        <v>0</v>
      </c>
      <c r="AG245" s="74">
        <f t="shared" si="92"/>
        <v>0</v>
      </c>
      <c r="AH245" s="74">
        <f t="shared" si="92"/>
        <v>0</v>
      </c>
      <c r="AI245" s="74">
        <f t="shared" si="92"/>
        <v>0</v>
      </c>
      <c r="AJ245" s="74">
        <f t="shared" si="92"/>
        <v>0</v>
      </c>
      <c r="AK245" s="74">
        <f t="shared" si="92"/>
        <v>0</v>
      </c>
      <c r="AL245" s="74">
        <f t="shared" ref="AL245:BC245" si="93">AL244*50%</f>
        <v>0</v>
      </c>
      <c r="AM245" s="74">
        <f t="shared" si="93"/>
        <v>212907.8125</v>
      </c>
      <c r="AN245" s="74">
        <f t="shared" si="93"/>
        <v>175437.5</v>
      </c>
      <c r="AO245" s="74">
        <f t="shared" si="93"/>
        <v>0</v>
      </c>
      <c r="AP245" s="74">
        <f t="shared" si="93"/>
        <v>50015.625</v>
      </c>
      <c r="AQ245" s="74">
        <f t="shared" si="93"/>
        <v>0</v>
      </c>
      <c r="AR245" s="74">
        <f t="shared" si="93"/>
        <v>177875</v>
      </c>
      <c r="AS245" s="74">
        <f t="shared" si="93"/>
        <v>0</v>
      </c>
      <c r="AT245" s="74">
        <f t="shared" si="93"/>
        <v>0</v>
      </c>
      <c r="AU245" s="74">
        <f t="shared" si="93"/>
        <v>306570</v>
      </c>
      <c r="AV245" s="74">
        <f t="shared" si="93"/>
        <v>0</v>
      </c>
      <c r="AW245" s="74">
        <f t="shared" si="93"/>
        <v>59046.875</v>
      </c>
      <c r="AX245" s="74">
        <f t="shared" si="93"/>
        <v>0</v>
      </c>
      <c r="AY245" s="74">
        <f t="shared" si="93"/>
        <v>44937.5</v>
      </c>
      <c r="AZ245" s="74">
        <f t="shared" si="93"/>
        <v>0</v>
      </c>
      <c r="BA245" s="74">
        <f t="shared" si="93"/>
        <v>0</v>
      </c>
      <c r="BB245" s="74">
        <f t="shared" si="93"/>
        <v>0</v>
      </c>
      <c r="BC245" s="74">
        <f t="shared" si="93"/>
        <v>0</v>
      </c>
    </row>
    <row r="246" spans="1:57" s="2" customFormat="1" ht="31.15" customHeight="1" x14ac:dyDescent="0.3">
      <c r="A246" s="88"/>
      <c r="B246" s="88"/>
      <c r="C246" s="88"/>
      <c r="D246" s="88"/>
      <c r="E246" s="88"/>
      <c r="F246" s="88"/>
      <c r="G246" s="88"/>
      <c r="H246" s="88"/>
      <c r="I246" s="88"/>
      <c r="J246" s="88"/>
      <c r="K246" s="88"/>
      <c r="L246" s="88"/>
      <c r="M246" s="88"/>
      <c r="N246" s="88"/>
      <c r="O246" s="88"/>
      <c r="P246" s="88"/>
      <c r="Q246" s="88"/>
      <c r="R246" s="88"/>
      <c r="S246" s="88"/>
      <c r="T246" s="88"/>
      <c r="U246" s="88"/>
      <c r="V246" s="88"/>
      <c r="W246" s="88"/>
      <c r="X246" s="88"/>
      <c r="Y246" s="88"/>
      <c r="Z246" s="88"/>
      <c r="AA246" s="88"/>
      <c r="AB246" s="88"/>
      <c r="AC246" s="88"/>
      <c r="AD246" s="88"/>
      <c r="AE246" s="88"/>
      <c r="AF246" s="88"/>
      <c r="AG246" s="88"/>
      <c r="AH246" s="88"/>
      <c r="AI246" s="88"/>
      <c r="AJ246" s="88"/>
      <c r="AK246" s="88"/>
      <c r="AL246" s="88"/>
      <c r="AM246" s="88"/>
      <c r="AN246" s="88"/>
      <c r="AO246" s="88"/>
      <c r="AP246" s="88"/>
      <c r="AQ246" s="88"/>
      <c r="AR246" s="88"/>
      <c r="AS246" s="88"/>
      <c r="AT246" s="88"/>
      <c r="AU246" s="88"/>
      <c r="AV246" s="88"/>
      <c r="AW246" s="88"/>
      <c r="AX246" s="88"/>
      <c r="AY246" s="88"/>
      <c r="AZ246" s="88"/>
      <c r="BA246" s="88"/>
      <c r="BB246" s="88"/>
      <c r="BC246" s="88"/>
      <c r="BD246" s="9"/>
      <c r="BE246" s="9"/>
    </row>
    <row r="247" spans="1:57" s="4" customFormat="1" ht="26.3" customHeight="1" x14ac:dyDescent="0.3">
      <c r="A247" s="81" t="s">
        <v>313</v>
      </c>
      <c r="B247" s="89" t="s">
        <v>314</v>
      </c>
      <c r="C247" s="89"/>
      <c r="D247" s="25">
        <v>7700</v>
      </c>
      <c r="E247" s="25"/>
      <c r="F247" s="25">
        <v>10668</v>
      </c>
      <c r="G247" s="25"/>
      <c r="H247" s="25"/>
      <c r="I247" s="25">
        <v>11000</v>
      </c>
      <c r="J247" s="25">
        <v>6400</v>
      </c>
      <c r="K247" s="25">
        <v>6400</v>
      </c>
      <c r="L247" s="25"/>
      <c r="M247" s="25"/>
      <c r="N247" s="25"/>
      <c r="O247" s="25"/>
      <c r="P247" s="25">
        <v>3520</v>
      </c>
      <c r="Q247" s="25"/>
      <c r="R247" s="25"/>
      <c r="S247" s="25"/>
      <c r="T247" s="25"/>
      <c r="U247" s="25">
        <v>12100</v>
      </c>
      <c r="V247" s="25"/>
      <c r="W247" s="25">
        <v>4680</v>
      </c>
      <c r="X247" s="25"/>
      <c r="Y247" s="25"/>
      <c r="Z247" s="25"/>
      <c r="AA247" s="25">
        <v>8000</v>
      </c>
      <c r="AB247" s="25"/>
      <c r="AC247" s="25">
        <v>8700</v>
      </c>
      <c r="AD247" s="25"/>
      <c r="AE247" s="25"/>
      <c r="AF247" s="25">
        <v>12000</v>
      </c>
      <c r="AG247" s="25">
        <v>6000</v>
      </c>
      <c r="AH247" s="25"/>
      <c r="AI247" s="25">
        <v>9700</v>
      </c>
      <c r="AJ247" s="25">
        <v>10000</v>
      </c>
      <c r="AK247" s="25"/>
      <c r="AL247" s="25">
        <v>6500</v>
      </c>
      <c r="AM247" s="25"/>
      <c r="AN247" s="25"/>
      <c r="AO247" s="25"/>
      <c r="AP247" s="25"/>
      <c r="AQ247" s="25">
        <v>9829</v>
      </c>
      <c r="AR247" s="25">
        <v>12500</v>
      </c>
      <c r="AS247" s="25"/>
      <c r="AT247" s="25"/>
      <c r="AU247" s="25"/>
      <c r="AV247" s="25">
        <v>1200</v>
      </c>
      <c r="AW247" s="25">
        <v>2450</v>
      </c>
      <c r="AX247" s="25"/>
      <c r="AY247" s="25"/>
      <c r="AZ247" s="25"/>
      <c r="BA247" s="25"/>
      <c r="BB247" s="25"/>
      <c r="BC247" s="25"/>
      <c r="BD247" s="9"/>
      <c r="BE247" s="9"/>
    </row>
    <row r="248" spans="1:57" s="4" customFormat="1" ht="23.95" customHeight="1" x14ac:dyDescent="0.3">
      <c r="A248" s="81" t="s">
        <v>313</v>
      </c>
      <c r="B248" s="19" t="s">
        <v>313</v>
      </c>
      <c r="C248" s="102" t="s">
        <v>141</v>
      </c>
      <c r="D248" s="3" t="s">
        <v>142</v>
      </c>
      <c r="E248" s="3" t="s">
        <v>142</v>
      </c>
      <c r="F248" s="3" t="s">
        <v>142</v>
      </c>
      <c r="G248" s="3" t="s">
        <v>142</v>
      </c>
      <c r="H248" s="3" t="s">
        <v>142</v>
      </c>
      <c r="I248" s="3" t="s">
        <v>142</v>
      </c>
      <c r="J248" s="3" t="s">
        <v>142</v>
      </c>
      <c r="K248" s="3" t="s">
        <v>142</v>
      </c>
      <c r="L248" s="3" t="s">
        <v>142</v>
      </c>
      <c r="M248" s="3" t="s">
        <v>142</v>
      </c>
      <c r="N248" s="3" t="s">
        <v>142</v>
      </c>
      <c r="O248" s="3" t="s">
        <v>142</v>
      </c>
      <c r="P248" s="3" t="s">
        <v>142</v>
      </c>
      <c r="Q248" s="3" t="s">
        <v>142</v>
      </c>
      <c r="R248" s="3" t="s">
        <v>142</v>
      </c>
      <c r="S248" s="3" t="s">
        <v>142</v>
      </c>
      <c r="T248" s="3" t="s">
        <v>142</v>
      </c>
      <c r="U248" s="3" t="s">
        <v>142</v>
      </c>
      <c r="V248" s="3" t="s">
        <v>142</v>
      </c>
      <c r="W248" s="3" t="s">
        <v>142</v>
      </c>
      <c r="X248" s="3" t="s">
        <v>142</v>
      </c>
      <c r="Y248" s="3" t="s">
        <v>142</v>
      </c>
      <c r="Z248" s="3" t="s">
        <v>142</v>
      </c>
      <c r="AA248" s="3" t="s">
        <v>142</v>
      </c>
      <c r="AB248" s="3" t="s">
        <v>142</v>
      </c>
      <c r="AC248" s="3" t="s">
        <v>142</v>
      </c>
      <c r="AD248" s="3" t="s">
        <v>142</v>
      </c>
      <c r="AE248" s="3" t="s">
        <v>142</v>
      </c>
      <c r="AF248" s="3" t="s">
        <v>142</v>
      </c>
      <c r="AG248" s="3" t="s">
        <v>142</v>
      </c>
      <c r="AH248" s="3" t="s">
        <v>142</v>
      </c>
      <c r="AI248" s="3" t="s">
        <v>142</v>
      </c>
      <c r="AJ248" s="3" t="s">
        <v>142</v>
      </c>
      <c r="AK248" s="3" t="s">
        <v>142</v>
      </c>
      <c r="AL248" s="3" t="s">
        <v>142</v>
      </c>
      <c r="AM248" s="3" t="s">
        <v>142</v>
      </c>
      <c r="AN248" s="3" t="s">
        <v>142</v>
      </c>
      <c r="AO248" s="3" t="s">
        <v>142</v>
      </c>
      <c r="AP248" s="3" t="s">
        <v>142</v>
      </c>
      <c r="AQ248" s="3" t="s">
        <v>142</v>
      </c>
      <c r="AR248" s="3" t="s">
        <v>142</v>
      </c>
      <c r="AS248" s="3" t="s">
        <v>142</v>
      </c>
      <c r="AT248" s="3" t="s">
        <v>142</v>
      </c>
      <c r="AU248" s="3" t="s">
        <v>142</v>
      </c>
      <c r="AV248" s="3" t="s">
        <v>142</v>
      </c>
      <c r="AW248" s="3" t="s">
        <v>142</v>
      </c>
      <c r="AX248" s="3" t="s">
        <v>142</v>
      </c>
      <c r="AY248" s="3" t="s">
        <v>142</v>
      </c>
      <c r="AZ248" s="3" t="s">
        <v>142</v>
      </c>
      <c r="BA248" s="3" t="s">
        <v>142</v>
      </c>
      <c r="BB248" s="3" t="s">
        <v>142</v>
      </c>
      <c r="BC248" s="3" t="s">
        <v>142</v>
      </c>
      <c r="BD248" s="1"/>
      <c r="BE248" s="1"/>
    </row>
    <row r="249" spans="1:57" s="4" customFormat="1" ht="23.95" customHeight="1" x14ac:dyDescent="0.3">
      <c r="A249" s="81" t="s">
        <v>313</v>
      </c>
      <c r="B249" s="99" t="s">
        <v>315</v>
      </c>
      <c r="C249" s="38">
        <f>C250</f>
        <v>0</v>
      </c>
      <c r="D249" s="84"/>
      <c r="E249" s="85"/>
      <c r="F249" s="85"/>
      <c r="G249" s="85"/>
      <c r="H249" s="85"/>
      <c r="I249" s="85"/>
      <c r="J249" s="85"/>
      <c r="K249" s="85"/>
      <c r="L249" s="85"/>
      <c r="M249" s="85"/>
      <c r="N249" s="85"/>
      <c r="O249" s="85"/>
      <c r="P249" s="85"/>
      <c r="Q249" s="85"/>
      <c r="R249" s="85"/>
      <c r="S249" s="85"/>
      <c r="T249" s="85"/>
      <c r="U249" s="85"/>
      <c r="V249" s="85"/>
      <c r="W249" s="85"/>
      <c r="X249" s="85"/>
      <c r="Y249" s="85"/>
      <c r="Z249" s="85"/>
      <c r="AA249" s="85"/>
      <c r="AB249" s="85"/>
      <c r="AC249" s="85"/>
      <c r="AD249" s="85"/>
      <c r="AE249" s="85"/>
      <c r="AF249" s="85"/>
      <c r="AG249" s="85"/>
      <c r="AH249" s="85"/>
      <c r="AI249" s="85"/>
      <c r="AJ249" s="85"/>
      <c r="AK249" s="85"/>
      <c r="AL249" s="85"/>
      <c r="AM249" s="85"/>
      <c r="AN249" s="85"/>
      <c r="AO249" s="85"/>
      <c r="AP249" s="85"/>
      <c r="AQ249" s="85"/>
      <c r="AR249" s="85"/>
      <c r="AS249" s="85"/>
      <c r="AT249" s="85"/>
      <c r="AU249" s="85"/>
      <c r="AV249" s="85"/>
      <c r="AW249" s="85"/>
      <c r="AX249" s="85"/>
      <c r="AY249" s="85"/>
      <c r="AZ249" s="85"/>
      <c r="BA249" s="85"/>
      <c r="BB249" s="85"/>
      <c r="BC249" s="85"/>
      <c r="BD249" s="1"/>
      <c r="BE249" s="1"/>
    </row>
    <row r="250" spans="1:57" s="4" customFormat="1" ht="23.95" customHeight="1" x14ac:dyDescent="0.3">
      <c r="A250" s="81" t="s">
        <v>313</v>
      </c>
      <c r="B250" s="100" t="s">
        <v>291</v>
      </c>
      <c r="C250" s="102">
        <f>SUM(D249:BC249)</f>
        <v>0</v>
      </c>
      <c r="D250" s="32">
        <v>0.5</v>
      </c>
      <c r="E250" s="32"/>
      <c r="F250" s="32">
        <v>0.5</v>
      </c>
      <c r="G250" s="32"/>
      <c r="H250" s="32"/>
      <c r="I250" s="32"/>
      <c r="J250" s="32">
        <v>3</v>
      </c>
      <c r="K250" s="32"/>
      <c r="L250" s="32"/>
      <c r="M250" s="32"/>
      <c r="N250" s="32"/>
      <c r="O250" s="32"/>
      <c r="P250" s="32"/>
      <c r="Q250" s="32"/>
      <c r="R250" s="32"/>
      <c r="S250" s="32"/>
      <c r="T250" s="32"/>
      <c r="U250" s="32">
        <v>0.5</v>
      </c>
      <c r="V250" s="32"/>
      <c r="W250" s="32"/>
      <c r="X250" s="32"/>
      <c r="Y250" s="32"/>
      <c r="Z250" s="32"/>
      <c r="AA250" s="32"/>
      <c r="AB250" s="32"/>
      <c r="AC250" s="32"/>
      <c r="AD250" s="32"/>
      <c r="AE250" s="32"/>
      <c r="AF250" s="32"/>
      <c r="AG250" s="32"/>
      <c r="AH250" s="32"/>
      <c r="AI250" s="32"/>
      <c r="AJ250" s="32"/>
      <c r="AK250" s="32"/>
      <c r="AL250" s="32"/>
      <c r="AM250" s="32"/>
      <c r="AN250" s="32"/>
      <c r="AO250" s="32"/>
      <c r="AP250" s="32"/>
      <c r="AQ250" s="32">
        <v>0.5</v>
      </c>
      <c r="AR250" s="32">
        <v>0.5</v>
      </c>
      <c r="AS250" s="32"/>
      <c r="AT250" s="32"/>
      <c r="AU250" s="32"/>
      <c r="AV250" s="32"/>
      <c r="AW250" s="32"/>
      <c r="AX250" s="32"/>
      <c r="AY250" s="32"/>
      <c r="AZ250" s="32"/>
      <c r="BA250" s="32"/>
      <c r="BB250" s="32"/>
      <c r="BC250" s="32"/>
      <c r="BD250" s="1"/>
      <c r="BE250" s="1"/>
    </row>
    <row r="251" spans="1:57" s="4" customFormat="1" ht="23.95" customHeight="1" x14ac:dyDescent="0.3">
      <c r="A251" s="81" t="s">
        <v>313</v>
      </c>
      <c r="B251" s="99" t="s">
        <v>316</v>
      </c>
      <c r="C251" s="38">
        <f>C252+C253</f>
        <v>14</v>
      </c>
      <c r="D251" s="90"/>
      <c r="E251" s="91"/>
      <c r="F251" s="91"/>
      <c r="G251" s="91"/>
      <c r="H251" s="91"/>
      <c r="I251" s="91"/>
      <c r="J251" s="91"/>
      <c r="K251" s="91"/>
      <c r="L251" s="91"/>
      <c r="M251" s="91"/>
      <c r="N251" s="91"/>
      <c r="O251" s="91"/>
      <c r="P251" s="91"/>
      <c r="Q251" s="91"/>
      <c r="R251" s="91"/>
      <c r="S251" s="91"/>
      <c r="T251" s="91"/>
      <c r="U251" s="91"/>
      <c r="V251" s="91"/>
      <c r="W251" s="91"/>
      <c r="X251" s="91"/>
      <c r="Y251" s="91"/>
      <c r="Z251" s="91"/>
      <c r="AA251" s="91"/>
      <c r="AB251" s="91"/>
      <c r="AC251" s="91"/>
      <c r="AD251" s="91"/>
      <c r="AE251" s="91"/>
      <c r="AF251" s="91"/>
      <c r="AG251" s="91"/>
      <c r="AH251" s="91"/>
      <c r="AI251" s="91"/>
      <c r="AJ251" s="91"/>
      <c r="AK251" s="91"/>
      <c r="AL251" s="91"/>
      <c r="AM251" s="91"/>
      <c r="AN251" s="91"/>
      <c r="AO251" s="91"/>
      <c r="AP251" s="91"/>
      <c r="AQ251" s="91"/>
      <c r="AR251" s="91"/>
      <c r="AS251" s="91"/>
      <c r="AT251" s="91"/>
      <c r="AU251" s="91"/>
      <c r="AV251" s="91"/>
      <c r="AW251" s="91"/>
      <c r="AX251" s="91"/>
      <c r="AY251" s="91"/>
      <c r="AZ251" s="91"/>
      <c r="BA251" s="91"/>
      <c r="BB251" s="91"/>
      <c r="BC251" s="91"/>
      <c r="BD251" s="1"/>
      <c r="BE251" s="1"/>
    </row>
    <row r="252" spans="1:57" s="4" customFormat="1" ht="23.95" customHeight="1" x14ac:dyDescent="0.3">
      <c r="A252" s="81" t="s">
        <v>313</v>
      </c>
      <c r="B252" s="100" t="s">
        <v>317</v>
      </c>
      <c r="C252" s="102">
        <f>SUM(D251:BC251)</f>
        <v>0</v>
      </c>
      <c r="D252" s="32"/>
      <c r="E252" s="32"/>
      <c r="F252" s="32">
        <v>0.5</v>
      </c>
      <c r="G252" s="32"/>
      <c r="H252" s="32"/>
      <c r="I252" s="32"/>
      <c r="J252" s="32">
        <v>0.5</v>
      </c>
      <c r="K252" s="32"/>
      <c r="L252" s="32"/>
      <c r="M252" s="32"/>
      <c r="N252" s="32"/>
      <c r="O252" s="32"/>
      <c r="P252" s="32">
        <v>0.5</v>
      </c>
      <c r="Q252" s="32"/>
      <c r="R252" s="32"/>
      <c r="S252" s="32"/>
      <c r="T252" s="32"/>
      <c r="U252" s="32">
        <v>0.5</v>
      </c>
      <c r="V252" s="32"/>
      <c r="W252" s="32"/>
      <c r="X252" s="32"/>
      <c r="Y252" s="32"/>
      <c r="Z252" s="32"/>
      <c r="AA252" s="32"/>
      <c r="AB252" s="32"/>
      <c r="AC252" s="32"/>
      <c r="AD252" s="32"/>
      <c r="AE252" s="32"/>
      <c r="AF252" s="32">
        <v>5</v>
      </c>
      <c r="AG252" s="32"/>
      <c r="AH252" s="32"/>
      <c r="AI252" s="32"/>
      <c r="AJ252" s="32"/>
      <c r="AK252" s="32"/>
      <c r="AL252" s="32"/>
      <c r="AM252" s="32"/>
      <c r="AN252" s="32"/>
      <c r="AO252" s="32"/>
      <c r="AP252" s="32"/>
      <c r="AQ252" s="32">
        <v>0.5</v>
      </c>
      <c r="AR252" s="32">
        <v>6</v>
      </c>
      <c r="AS252" s="32"/>
      <c r="AT252" s="32"/>
      <c r="AU252" s="32"/>
      <c r="AV252" s="32">
        <v>0.5</v>
      </c>
      <c r="AW252" s="32"/>
      <c r="AX252" s="32"/>
      <c r="AY252" s="32"/>
      <c r="AZ252" s="32"/>
      <c r="BA252" s="32"/>
      <c r="BB252" s="32"/>
      <c r="BC252" s="32"/>
      <c r="BD252" s="1"/>
      <c r="BE252" s="1"/>
    </row>
    <row r="253" spans="1:57" s="4" customFormat="1" ht="23.95" customHeight="1" x14ac:dyDescent="0.3">
      <c r="A253" s="81" t="s">
        <v>313</v>
      </c>
      <c r="B253" s="100" t="s">
        <v>318</v>
      </c>
      <c r="C253" s="102">
        <f>SUM(D252:BC252)</f>
        <v>14</v>
      </c>
      <c r="D253" s="32"/>
      <c r="E253" s="32"/>
      <c r="F253" s="32">
        <v>3</v>
      </c>
      <c r="G253" s="32"/>
      <c r="H253" s="32"/>
      <c r="I253" s="32"/>
      <c r="J253" s="32">
        <v>1</v>
      </c>
      <c r="K253" s="32"/>
      <c r="L253" s="32"/>
      <c r="M253" s="32"/>
      <c r="N253" s="32"/>
      <c r="O253" s="32"/>
      <c r="P253" s="32">
        <v>0.5</v>
      </c>
      <c r="Q253" s="32"/>
      <c r="R253" s="32"/>
      <c r="S253" s="32"/>
      <c r="T253" s="32"/>
      <c r="U253" s="32">
        <v>0.5</v>
      </c>
      <c r="V253" s="32"/>
      <c r="W253" s="32"/>
      <c r="X253" s="32"/>
      <c r="Y253" s="32"/>
      <c r="Z253" s="32"/>
      <c r="AA253" s="32"/>
      <c r="AB253" s="32"/>
      <c r="AC253" s="32"/>
      <c r="AD253" s="32"/>
      <c r="AE253" s="32"/>
      <c r="AF253" s="32">
        <v>0.5</v>
      </c>
      <c r="AG253" s="32"/>
      <c r="AH253" s="32"/>
      <c r="AI253" s="32"/>
      <c r="AJ253" s="32"/>
      <c r="AK253" s="32"/>
      <c r="AL253" s="32"/>
      <c r="AM253" s="32"/>
      <c r="AN253" s="32"/>
      <c r="AO253" s="32"/>
      <c r="AP253" s="32"/>
      <c r="AQ253" s="32">
        <v>0.5</v>
      </c>
      <c r="AR253" s="32">
        <v>3</v>
      </c>
      <c r="AS253" s="32"/>
      <c r="AT253" s="32"/>
      <c r="AU253" s="32"/>
      <c r="AV253" s="32">
        <v>0.5</v>
      </c>
      <c r="AW253" s="32"/>
      <c r="AX253" s="32"/>
      <c r="AY253" s="32"/>
      <c r="AZ253" s="32"/>
      <c r="BA253" s="32"/>
      <c r="BB253" s="32"/>
      <c r="BC253" s="32"/>
      <c r="BD253" s="1"/>
      <c r="BE253" s="1"/>
    </row>
    <row r="254" spans="1:57" s="4" customFormat="1" ht="23.95" customHeight="1" x14ac:dyDescent="0.3">
      <c r="A254" s="81" t="s">
        <v>313</v>
      </c>
      <c r="B254" s="99" t="s">
        <v>319</v>
      </c>
      <c r="C254" s="38">
        <f>C255+C256+C257</f>
        <v>110.2</v>
      </c>
      <c r="D254" s="90"/>
      <c r="E254" s="91"/>
      <c r="F254" s="91"/>
      <c r="G254" s="91"/>
      <c r="H254" s="91"/>
      <c r="I254" s="91"/>
      <c r="J254" s="91"/>
      <c r="K254" s="91"/>
      <c r="L254" s="91"/>
      <c r="M254" s="91"/>
      <c r="N254" s="91"/>
      <c r="O254" s="91"/>
      <c r="P254" s="91"/>
      <c r="Q254" s="91"/>
      <c r="R254" s="91"/>
      <c r="S254" s="91"/>
      <c r="T254" s="91"/>
      <c r="U254" s="91"/>
      <c r="V254" s="91"/>
      <c r="W254" s="91"/>
      <c r="X254" s="91"/>
      <c r="Y254" s="91"/>
      <c r="Z254" s="91"/>
      <c r="AA254" s="91"/>
      <c r="AB254" s="91"/>
      <c r="AC254" s="91"/>
      <c r="AD254" s="91"/>
      <c r="AE254" s="91"/>
      <c r="AF254" s="91"/>
      <c r="AG254" s="91"/>
      <c r="AH254" s="91"/>
      <c r="AI254" s="91"/>
      <c r="AJ254" s="91"/>
      <c r="AK254" s="91"/>
      <c r="AL254" s="91"/>
      <c r="AM254" s="91"/>
      <c r="AN254" s="91"/>
      <c r="AO254" s="91"/>
      <c r="AP254" s="91"/>
      <c r="AQ254" s="91"/>
      <c r="AR254" s="91"/>
      <c r="AS254" s="91"/>
      <c r="AT254" s="91"/>
      <c r="AU254" s="91"/>
      <c r="AV254" s="91"/>
      <c r="AW254" s="91"/>
      <c r="AX254" s="91"/>
      <c r="AY254" s="91"/>
      <c r="AZ254" s="91"/>
      <c r="BA254" s="91"/>
      <c r="BB254" s="91"/>
      <c r="BC254" s="91"/>
      <c r="BD254" s="1"/>
      <c r="BE254" s="1"/>
    </row>
    <row r="255" spans="1:57" s="4" customFormat="1" ht="23.95" customHeight="1" x14ac:dyDescent="0.3">
      <c r="A255" s="81" t="s">
        <v>313</v>
      </c>
      <c r="B255" s="100" t="s">
        <v>320</v>
      </c>
      <c r="C255" s="102">
        <f>SUM(D254:BC254)</f>
        <v>0</v>
      </c>
      <c r="D255" s="32"/>
      <c r="E255" s="32"/>
      <c r="F255" s="32">
        <v>2.7</v>
      </c>
      <c r="G255" s="32"/>
      <c r="H255" s="32"/>
      <c r="I255" s="32"/>
      <c r="J255" s="32">
        <v>12</v>
      </c>
      <c r="K255" s="32"/>
      <c r="L255" s="32"/>
      <c r="M255" s="32"/>
      <c r="N255" s="32"/>
      <c r="O255" s="32"/>
      <c r="P255" s="32"/>
      <c r="Q255" s="32"/>
      <c r="R255" s="32"/>
      <c r="S255" s="32"/>
      <c r="T255" s="32"/>
      <c r="U255" s="32"/>
      <c r="V255" s="32"/>
      <c r="W255" s="32"/>
      <c r="X255" s="32"/>
      <c r="Y255" s="32"/>
      <c r="Z255" s="32"/>
      <c r="AA255" s="32"/>
      <c r="AB255" s="32"/>
      <c r="AC255" s="32">
        <v>18</v>
      </c>
      <c r="AD255" s="32"/>
      <c r="AE255" s="32"/>
      <c r="AF255" s="32"/>
      <c r="AG255" s="32">
        <v>12</v>
      </c>
      <c r="AH255" s="32"/>
      <c r="AI255" s="32"/>
      <c r="AJ255" s="32"/>
      <c r="AK255" s="32"/>
      <c r="AL255" s="32"/>
      <c r="AM255" s="32"/>
      <c r="AN255" s="32"/>
      <c r="AO255" s="32"/>
      <c r="AP255" s="32"/>
      <c r="AQ255" s="32"/>
      <c r="AR255" s="32"/>
      <c r="AS255" s="32"/>
      <c r="AT255" s="32"/>
      <c r="AU255" s="32"/>
      <c r="AV255" s="32"/>
      <c r="AW255" s="32"/>
      <c r="AX255" s="32"/>
      <c r="AY255" s="32"/>
      <c r="AZ255" s="32"/>
      <c r="BA255" s="32"/>
      <c r="BB255" s="32"/>
      <c r="BC255" s="32"/>
      <c r="BD255" s="1"/>
      <c r="BE255" s="1"/>
    </row>
    <row r="256" spans="1:57" s="4" customFormat="1" ht="23.95" customHeight="1" x14ac:dyDescent="0.3">
      <c r="A256" s="81" t="s">
        <v>313</v>
      </c>
      <c r="B256" s="100" t="s">
        <v>321</v>
      </c>
      <c r="C256" s="102">
        <f>SUM(D255:BC255)</f>
        <v>44.7</v>
      </c>
      <c r="D256" s="32">
        <v>9.5</v>
      </c>
      <c r="E256" s="32"/>
      <c r="F256" s="32">
        <v>2</v>
      </c>
      <c r="G256" s="32"/>
      <c r="H256" s="32"/>
      <c r="I256" s="32"/>
      <c r="J256" s="32">
        <v>18</v>
      </c>
      <c r="K256" s="32">
        <v>12</v>
      </c>
      <c r="L256" s="32"/>
      <c r="M256" s="32"/>
      <c r="N256" s="32"/>
      <c r="O256" s="32"/>
      <c r="P256" s="32">
        <v>24</v>
      </c>
      <c r="Q256" s="32"/>
      <c r="R256" s="32"/>
      <c r="S256" s="32"/>
      <c r="T256" s="32"/>
      <c r="U256" s="32"/>
      <c r="V256" s="32"/>
      <c r="W256" s="32"/>
      <c r="X256" s="32"/>
      <c r="Y256" s="32"/>
      <c r="Z256" s="32"/>
      <c r="AA256" s="32"/>
      <c r="AB256" s="32"/>
      <c r="AC256" s="32"/>
      <c r="AD256" s="32"/>
      <c r="AE256" s="32"/>
      <c r="AF256" s="32"/>
      <c r="AG256" s="32"/>
      <c r="AH256" s="32"/>
      <c r="AI256" s="32"/>
      <c r="AJ256" s="32"/>
      <c r="AK256" s="32"/>
      <c r="AL256" s="32"/>
      <c r="AM256" s="32"/>
      <c r="AN256" s="32"/>
      <c r="AO256" s="32"/>
      <c r="AP256" s="32"/>
      <c r="AQ256" s="32"/>
      <c r="AR256" s="32"/>
      <c r="AS256" s="32"/>
      <c r="AT256" s="32"/>
      <c r="AU256" s="32"/>
      <c r="AV256" s="32"/>
      <c r="AW256" s="32"/>
      <c r="AX256" s="32"/>
      <c r="AY256" s="32"/>
      <c r="AZ256" s="32"/>
      <c r="BA256" s="32"/>
      <c r="BB256" s="32"/>
      <c r="BC256" s="32"/>
      <c r="BD256" s="1"/>
      <c r="BE256" s="1"/>
    </row>
    <row r="257" spans="1:57" s="4" customFormat="1" ht="23.95" customHeight="1" x14ac:dyDescent="0.3">
      <c r="A257" s="81" t="s">
        <v>313</v>
      </c>
      <c r="B257" s="100" t="s">
        <v>322</v>
      </c>
      <c r="C257" s="102">
        <f>SUM(D256:BC256)</f>
        <v>65.5</v>
      </c>
      <c r="D257" s="32">
        <v>1.5</v>
      </c>
      <c r="E257" s="32"/>
      <c r="F257" s="32"/>
      <c r="G257" s="32"/>
      <c r="H257" s="32"/>
      <c r="I257" s="32"/>
      <c r="J257" s="32">
        <v>6</v>
      </c>
      <c r="K257" s="32"/>
      <c r="L257" s="32"/>
      <c r="M257" s="32"/>
      <c r="N257" s="32"/>
      <c r="O257" s="32"/>
      <c r="P257" s="32"/>
      <c r="Q257" s="32"/>
      <c r="R257" s="32"/>
      <c r="S257" s="32"/>
      <c r="T257" s="32"/>
      <c r="U257" s="32"/>
      <c r="V257" s="32"/>
      <c r="W257" s="32"/>
      <c r="X257" s="32"/>
      <c r="Y257" s="32"/>
      <c r="Z257" s="32"/>
      <c r="AA257" s="32"/>
      <c r="AB257" s="32"/>
      <c r="AC257" s="32"/>
      <c r="AD257" s="32"/>
      <c r="AE257" s="32"/>
      <c r="AF257" s="32"/>
      <c r="AG257" s="32"/>
      <c r="AH257" s="32"/>
      <c r="AI257" s="32"/>
      <c r="AJ257" s="32"/>
      <c r="AK257" s="32"/>
      <c r="AL257" s="32"/>
      <c r="AM257" s="32"/>
      <c r="AN257" s="32"/>
      <c r="AO257" s="32"/>
      <c r="AP257" s="32"/>
      <c r="AQ257" s="32"/>
      <c r="AR257" s="32"/>
      <c r="AS257" s="32"/>
      <c r="AT257" s="32"/>
      <c r="AU257" s="32"/>
      <c r="AV257" s="32"/>
      <c r="AW257" s="32"/>
      <c r="AX257" s="32"/>
      <c r="AY257" s="32"/>
      <c r="AZ257" s="32"/>
      <c r="BA257" s="32"/>
      <c r="BB257" s="32"/>
      <c r="BC257" s="32"/>
      <c r="BD257" s="1"/>
      <c r="BE257" s="1"/>
    </row>
    <row r="258" spans="1:57" s="4" customFormat="1" ht="23.95" customHeight="1" x14ac:dyDescent="0.3">
      <c r="A258" s="81" t="s">
        <v>313</v>
      </c>
      <c r="B258" s="99" t="s">
        <v>323</v>
      </c>
      <c r="C258" s="38">
        <f>C259+C260+C261</f>
        <v>70</v>
      </c>
      <c r="D258" s="90"/>
      <c r="E258" s="91"/>
      <c r="F258" s="91"/>
      <c r="G258" s="91"/>
      <c r="H258" s="91"/>
      <c r="I258" s="91"/>
      <c r="J258" s="91"/>
      <c r="K258" s="91"/>
      <c r="L258" s="91"/>
      <c r="M258" s="91"/>
      <c r="N258" s="91"/>
      <c r="O258" s="91"/>
      <c r="P258" s="91"/>
      <c r="Q258" s="91"/>
      <c r="R258" s="91"/>
      <c r="S258" s="91"/>
      <c r="T258" s="91"/>
      <c r="U258" s="91"/>
      <c r="V258" s="91"/>
      <c r="W258" s="91"/>
      <c r="X258" s="91"/>
      <c r="Y258" s="91"/>
      <c r="Z258" s="91"/>
      <c r="AA258" s="91"/>
      <c r="AB258" s="91"/>
      <c r="AC258" s="91"/>
      <c r="AD258" s="91"/>
      <c r="AE258" s="91"/>
      <c r="AF258" s="91"/>
      <c r="AG258" s="91"/>
      <c r="AH258" s="91"/>
      <c r="AI258" s="91"/>
      <c r="AJ258" s="91"/>
      <c r="AK258" s="91"/>
      <c r="AL258" s="91"/>
      <c r="AM258" s="91"/>
      <c r="AN258" s="91"/>
      <c r="AO258" s="91"/>
      <c r="AP258" s="91"/>
      <c r="AQ258" s="91"/>
      <c r="AR258" s="91"/>
      <c r="AS258" s="91"/>
      <c r="AT258" s="91"/>
      <c r="AU258" s="91"/>
      <c r="AV258" s="91"/>
      <c r="AW258" s="91"/>
      <c r="AX258" s="91"/>
      <c r="AY258" s="91"/>
      <c r="AZ258" s="91"/>
      <c r="BA258" s="91"/>
      <c r="BB258" s="91"/>
      <c r="BC258" s="91"/>
      <c r="BD258" s="1"/>
      <c r="BE258" s="1"/>
    </row>
    <row r="259" spans="1:57" s="4" customFormat="1" ht="23.95" customHeight="1" x14ac:dyDescent="0.3">
      <c r="A259" s="81" t="s">
        <v>313</v>
      </c>
      <c r="B259" s="100" t="s">
        <v>324</v>
      </c>
      <c r="C259" s="102">
        <f>SUM(D258:BC258)</f>
        <v>0</v>
      </c>
      <c r="D259" s="32"/>
      <c r="E259" s="32"/>
      <c r="F259" s="32"/>
      <c r="G259" s="32"/>
      <c r="H259" s="32"/>
      <c r="I259" s="32">
        <v>8</v>
      </c>
      <c r="J259" s="32"/>
      <c r="K259" s="32"/>
      <c r="L259" s="32"/>
      <c r="M259" s="32"/>
      <c r="N259" s="32"/>
      <c r="O259" s="32"/>
      <c r="P259" s="32"/>
      <c r="Q259" s="32"/>
      <c r="R259" s="32"/>
      <c r="S259" s="32"/>
      <c r="T259" s="32"/>
      <c r="U259" s="32"/>
      <c r="V259" s="32"/>
      <c r="W259" s="32"/>
      <c r="X259" s="32"/>
      <c r="Y259" s="32"/>
      <c r="Z259" s="32"/>
      <c r="AA259" s="32"/>
      <c r="AB259" s="32"/>
      <c r="AC259" s="32"/>
      <c r="AD259" s="32"/>
      <c r="AE259" s="32"/>
      <c r="AF259" s="32"/>
      <c r="AG259" s="32"/>
      <c r="AH259" s="32"/>
      <c r="AI259" s="32">
        <v>4</v>
      </c>
      <c r="AJ259" s="32"/>
      <c r="AK259" s="32"/>
      <c r="AL259" s="32"/>
      <c r="AM259" s="32"/>
      <c r="AN259" s="32"/>
      <c r="AO259" s="32"/>
      <c r="AP259" s="32"/>
      <c r="AQ259" s="32">
        <v>9</v>
      </c>
      <c r="AR259" s="32"/>
      <c r="AS259" s="32"/>
      <c r="AT259" s="32"/>
      <c r="AU259" s="32"/>
      <c r="AV259" s="32"/>
      <c r="AW259" s="32"/>
      <c r="AX259" s="32"/>
      <c r="AY259" s="32"/>
      <c r="AZ259" s="32"/>
      <c r="BA259" s="32"/>
      <c r="BB259" s="32"/>
      <c r="BC259" s="32"/>
      <c r="BD259" s="1"/>
      <c r="BE259" s="1"/>
    </row>
    <row r="260" spans="1:57" s="4" customFormat="1" ht="23.95" customHeight="1" x14ac:dyDescent="0.3">
      <c r="A260" s="81" t="s">
        <v>313</v>
      </c>
      <c r="B260" s="100" t="s">
        <v>325</v>
      </c>
      <c r="C260" s="102">
        <f>SUM(D259:BC259)</f>
        <v>21</v>
      </c>
      <c r="D260" s="32"/>
      <c r="E260" s="32"/>
      <c r="F260" s="32"/>
      <c r="G260" s="32"/>
      <c r="H260" s="32"/>
      <c r="I260" s="32">
        <v>6</v>
      </c>
      <c r="J260" s="32">
        <v>9</v>
      </c>
      <c r="K260" s="32"/>
      <c r="L260" s="32"/>
      <c r="M260" s="32"/>
      <c r="N260" s="32"/>
      <c r="O260" s="32"/>
      <c r="P260" s="32"/>
      <c r="Q260" s="32"/>
      <c r="R260" s="32"/>
      <c r="S260" s="32"/>
      <c r="T260" s="32"/>
      <c r="U260" s="32"/>
      <c r="V260" s="32"/>
      <c r="W260" s="32">
        <v>7</v>
      </c>
      <c r="X260" s="32"/>
      <c r="Y260" s="32"/>
      <c r="Z260" s="32"/>
      <c r="AA260" s="32"/>
      <c r="AB260" s="32"/>
      <c r="AC260" s="32"/>
      <c r="AD260" s="32"/>
      <c r="AE260" s="32"/>
      <c r="AF260" s="32"/>
      <c r="AG260" s="32"/>
      <c r="AH260" s="32"/>
      <c r="AI260" s="32">
        <v>12</v>
      </c>
      <c r="AJ260" s="32"/>
      <c r="AK260" s="32"/>
      <c r="AL260" s="32">
        <v>6</v>
      </c>
      <c r="AM260" s="32"/>
      <c r="AN260" s="32"/>
      <c r="AO260" s="32"/>
      <c r="AP260" s="32"/>
      <c r="AQ260" s="32">
        <v>9</v>
      </c>
      <c r="AR260" s="32"/>
      <c r="AS260" s="32"/>
      <c r="AT260" s="32"/>
      <c r="AU260" s="32"/>
      <c r="AV260" s="32"/>
      <c r="AW260" s="32"/>
      <c r="AX260" s="32"/>
      <c r="AY260" s="32"/>
      <c r="AZ260" s="32"/>
      <c r="BA260" s="32"/>
      <c r="BB260" s="32"/>
      <c r="BC260" s="32"/>
      <c r="BD260" s="1"/>
      <c r="BE260" s="1"/>
    </row>
    <row r="261" spans="1:57" s="4" customFormat="1" ht="23.95" customHeight="1" x14ac:dyDescent="0.3">
      <c r="A261" s="81" t="s">
        <v>313</v>
      </c>
      <c r="B261" s="100" t="s">
        <v>326</v>
      </c>
      <c r="C261" s="102">
        <f>SUM(D260:BC260)</f>
        <v>49</v>
      </c>
      <c r="D261" s="32"/>
      <c r="E261" s="32"/>
      <c r="F261" s="32"/>
      <c r="G261" s="32"/>
      <c r="H261" s="32"/>
      <c r="I261" s="32">
        <v>4</v>
      </c>
      <c r="J261" s="32"/>
      <c r="K261" s="32">
        <v>7</v>
      </c>
      <c r="L261" s="32"/>
      <c r="M261" s="32"/>
      <c r="N261" s="32"/>
      <c r="O261" s="32"/>
      <c r="P261" s="32">
        <v>7</v>
      </c>
      <c r="Q261" s="32"/>
      <c r="R261" s="32"/>
      <c r="S261" s="32"/>
      <c r="T261" s="32"/>
      <c r="U261" s="32"/>
      <c r="V261" s="32"/>
      <c r="W261" s="32">
        <v>8</v>
      </c>
      <c r="X261" s="32"/>
      <c r="Y261" s="32"/>
      <c r="Z261" s="32"/>
      <c r="AA261" s="32"/>
      <c r="AB261" s="32"/>
      <c r="AC261" s="32"/>
      <c r="AD261" s="32"/>
      <c r="AE261" s="32"/>
      <c r="AF261" s="32"/>
      <c r="AG261" s="32"/>
      <c r="AH261" s="32"/>
      <c r="AI261" s="32"/>
      <c r="AJ261" s="32"/>
      <c r="AK261" s="32"/>
      <c r="AL261" s="32">
        <v>7</v>
      </c>
      <c r="AM261" s="32"/>
      <c r="AN261" s="32"/>
      <c r="AO261" s="32"/>
      <c r="AP261" s="32"/>
      <c r="AQ261" s="32">
        <v>11</v>
      </c>
      <c r="AR261" s="32"/>
      <c r="AS261" s="32"/>
      <c r="AT261" s="32"/>
      <c r="AU261" s="32"/>
      <c r="AV261" s="32"/>
      <c r="AW261" s="32"/>
      <c r="AX261" s="32"/>
      <c r="AY261" s="32"/>
      <c r="AZ261" s="32"/>
      <c r="BA261" s="32"/>
      <c r="BB261" s="32"/>
      <c r="BC261" s="32"/>
      <c r="BD261" s="1"/>
      <c r="BE261" s="1"/>
    </row>
    <row r="262" spans="1:57" s="4" customFormat="1" ht="23.95" customHeight="1" x14ac:dyDescent="0.3">
      <c r="A262" s="81" t="s">
        <v>313</v>
      </c>
      <c r="B262" s="99" t="s">
        <v>327</v>
      </c>
      <c r="C262" s="38">
        <f>C263+C265+C264</f>
        <v>59.5</v>
      </c>
      <c r="D262" s="90"/>
      <c r="E262" s="91"/>
      <c r="F262" s="91"/>
      <c r="G262" s="91"/>
      <c r="H262" s="91"/>
      <c r="I262" s="91"/>
      <c r="J262" s="91"/>
      <c r="K262" s="91"/>
      <c r="L262" s="91"/>
      <c r="M262" s="91"/>
      <c r="N262" s="91"/>
      <c r="O262" s="91"/>
      <c r="P262" s="91"/>
      <c r="Q262" s="91"/>
      <c r="R262" s="91"/>
      <c r="S262" s="91"/>
      <c r="T262" s="91"/>
      <c r="U262" s="91"/>
      <c r="V262" s="91"/>
      <c r="W262" s="91"/>
      <c r="X262" s="91"/>
      <c r="Y262" s="91"/>
      <c r="Z262" s="91"/>
      <c r="AA262" s="91"/>
      <c r="AB262" s="91"/>
      <c r="AC262" s="91"/>
      <c r="AD262" s="91"/>
      <c r="AE262" s="91"/>
      <c r="AF262" s="91"/>
      <c r="AG262" s="91"/>
      <c r="AH262" s="91"/>
      <c r="AI262" s="91"/>
      <c r="AJ262" s="91"/>
      <c r="AK262" s="91"/>
      <c r="AL262" s="91"/>
      <c r="AM262" s="91"/>
      <c r="AN262" s="91"/>
      <c r="AO262" s="91"/>
      <c r="AP262" s="91"/>
      <c r="AQ262" s="91"/>
      <c r="AR262" s="91"/>
      <c r="AS262" s="91"/>
      <c r="AT262" s="91"/>
      <c r="AU262" s="91"/>
      <c r="AV262" s="91"/>
      <c r="AW262" s="91"/>
      <c r="AX262" s="91"/>
      <c r="AY262" s="91"/>
      <c r="AZ262" s="91"/>
      <c r="BA262" s="91"/>
      <c r="BB262" s="91"/>
      <c r="BC262" s="91"/>
      <c r="BD262" s="1"/>
      <c r="BE262" s="1"/>
    </row>
    <row r="263" spans="1:57" s="4" customFormat="1" ht="23.95" customHeight="1" x14ac:dyDescent="0.3">
      <c r="A263" s="81" t="s">
        <v>313</v>
      </c>
      <c r="B263" s="100" t="s">
        <v>328</v>
      </c>
      <c r="C263" s="102">
        <f>SUM(D262:BC262)</f>
        <v>0</v>
      </c>
      <c r="D263" s="32">
        <v>1</v>
      </c>
      <c r="E263" s="32"/>
      <c r="F263" s="32"/>
      <c r="G263" s="32"/>
      <c r="H263" s="32"/>
      <c r="I263" s="32"/>
      <c r="J263" s="32"/>
      <c r="K263" s="32"/>
      <c r="L263" s="32"/>
      <c r="M263" s="32"/>
      <c r="N263" s="32"/>
      <c r="O263" s="32"/>
      <c r="P263" s="32"/>
      <c r="Q263" s="32"/>
      <c r="R263" s="32"/>
      <c r="S263" s="32"/>
      <c r="T263" s="32"/>
      <c r="U263" s="32"/>
      <c r="V263" s="32"/>
      <c r="W263" s="32"/>
      <c r="X263" s="32"/>
      <c r="Y263" s="32"/>
      <c r="Z263" s="32"/>
      <c r="AA263" s="32">
        <v>20</v>
      </c>
      <c r="AB263" s="32"/>
      <c r="AC263" s="32"/>
      <c r="AD263" s="32"/>
      <c r="AE263" s="32"/>
      <c r="AF263" s="32"/>
      <c r="AG263" s="32"/>
      <c r="AH263" s="32"/>
      <c r="AI263" s="32">
        <v>12</v>
      </c>
      <c r="AJ263" s="32"/>
      <c r="AK263" s="32"/>
      <c r="AL263" s="32"/>
      <c r="AM263" s="32"/>
      <c r="AN263" s="32"/>
      <c r="AO263" s="32"/>
      <c r="AP263" s="32"/>
      <c r="AQ263" s="32"/>
      <c r="AR263" s="32"/>
      <c r="AS263" s="32"/>
      <c r="AT263" s="32"/>
      <c r="AU263" s="32"/>
      <c r="AV263" s="32"/>
      <c r="AW263" s="32"/>
      <c r="AX263" s="32"/>
      <c r="AY263" s="32"/>
      <c r="AZ263" s="32"/>
      <c r="BA263" s="32"/>
      <c r="BB263" s="32"/>
      <c r="BC263" s="32"/>
      <c r="BD263" s="1"/>
      <c r="BE263" s="1"/>
    </row>
    <row r="264" spans="1:57" s="4" customFormat="1" ht="23.95" customHeight="1" x14ac:dyDescent="0.3">
      <c r="A264" s="81" t="s">
        <v>313</v>
      </c>
      <c r="B264" s="100" t="s">
        <v>329</v>
      </c>
      <c r="C264" s="102">
        <f>SUM(D263:BC263)</f>
        <v>33</v>
      </c>
      <c r="D264" s="32">
        <v>13.5</v>
      </c>
      <c r="E264" s="32"/>
      <c r="F264" s="32"/>
      <c r="G264" s="32"/>
      <c r="H264" s="32"/>
      <c r="I264" s="32"/>
      <c r="J264" s="32">
        <v>6</v>
      </c>
      <c r="K264" s="32"/>
      <c r="L264" s="32"/>
      <c r="M264" s="32"/>
      <c r="N264" s="32"/>
      <c r="O264" s="32"/>
      <c r="P264" s="32"/>
      <c r="Q264" s="32"/>
      <c r="R264" s="32"/>
      <c r="S264" s="32"/>
      <c r="T264" s="32"/>
      <c r="U264" s="32"/>
      <c r="V264" s="32"/>
      <c r="W264" s="32"/>
      <c r="X264" s="32"/>
      <c r="Y264" s="32"/>
      <c r="Z264" s="32"/>
      <c r="AA264" s="32"/>
      <c r="AB264" s="32"/>
      <c r="AC264" s="32"/>
      <c r="AD264" s="32"/>
      <c r="AE264" s="32"/>
      <c r="AF264" s="32"/>
      <c r="AG264" s="32"/>
      <c r="AH264" s="32"/>
      <c r="AI264" s="32">
        <v>7</v>
      </c>
      <c r="AJ264" s="32"/>
      <c r="AK264" s="32"/>
      <c r="AL264" s="32"/>
      <c r="AM264" s="32"/>
      <c r="AN264" s="32"/>
      <c r="AO264" s="32"/>
      <c r="AP264" s="32"/>
      <c r="AQ264" s="32"/>
      <c r="AR264" s="32"/>
      <c r="AS264" s="32"/>
      <c r="AT264" s="32"/>
      <c r="AU264" s="32"/>
      <c r="AV264" s="32"/>
      <c r="AW264" s="32"/>
      <c r="AX264" s="32"/>
      <c r="AY264" s="32"/>
      <c r="AZ264" s="32"/>
      <c r="BA264" s="32"/>
      <c r="BB264" s="32"/>
      <c r="BC264" s="32"/>
      <c r="BD264" s="1"/>
      <c r="BE264" s="1"/>
    </row>
    <row r="265" spans="1:57" s="4" customFormat="1" ht="23.95" customHeight="1" x14ac:dyDescent="0.3">
      <c r="A265" s="81" t="s">
        <v>313</v>
      </c>
      <c r="B265" s="100" t="s">
        <v>330</v>
      </c>
      <c r="C265" s="102">
        <f>SUM(D264:BC264)</f>
        <v>26.5</v>
      </c>
      <c r="D265" s="32">
        <v>8.5</v>
      </c>
      <c r="E265" s="32"/>
      <c r="F265" s="32">
        <v>2.2999999999999998</v>
      </c>
      <c r="G265" s="32"/>
      <c r="H265" s="32"/>
      <c r="I265" s="32"/>
      <c r="J265" s="32"/>
      <c r="K265" s="32"/>
      <c r="L265" s="32"/>
      <c r="M265" s="32"/>
      <c r="N265" s="32"/>
      <c r="O265" s="32"/>
      <c r="P265" s="32"/>
      <c r="Q265" s="32"/>
      <c r="R265" s="32"/>
      <c r="S265" s="32"/>
      <c r="T265" s="32"/>
      <c r="U265" s="32"/>
      <c r="V265" s="32"/>
      <c r="W265" s="32"/>
      <c r="X265" s="32"/>
      <c r="Y265" s="32"/>
      <c r="Z265" s="32"/>
      <c r="AA265" s="32"/>
      <c r="AB265" s="32"/>
      <c r="AC265" s="32"/>
      <c r="AD265" s="32"/>
      <c r="AE265" s="32"/>
      <c r="AF265" s="32"/>
      <c r="AG265" s="32"/>
      <c r="AH265" s="32"/>
      <c r="AI265" s="32">
        <v>7</v>
      </c>
      <c r="AJ265" s="32">
        <v>20</v>
      </c>
      <c r="AK265" s="32"/>
      <c r="AL265" s="32"/>
      <c r="AM265" s="32"/>
      <c r="AN265" s="32"/>
      <c r="AO265" s="32"/>
      <c r="AP265" s="32"/>
      <c r="AQ265" s="32"/>
      <c r="AR265" s="32"/>
      <c r="AS265" s="32"/>
      <c r="AT265" s="32"/>
      <c r="AU265" s="32"/>
      <c r="AV265" s="32"/>
      <c r="AW265" s="32"/>
      <c r="AX265" s="32"/>
      <c r="AY265" s="32"/>
      <c r="AZ265" s="32"/>
      <c r="BA265" s="32"/>
      <c r="BB265" s="32"/>
      <c r="BC265" s="32"/>
      <c r="BD265" s="1"/>
      <c r="BE265" s="1"/>
    </row>
    <row r="266" spans="1:57" s="4" customFormat="1" ht="23.95" customHeight="1" x14ac:dyDescent="0.3">
      <c r="A266" s="81" t="s">
        <v>313</v>
      </c>
      <c r="B266" s="99" t="s">
        <v>331</v>
      </c>
      <c r="C266" s="38">
        <f>C267+C268+C269</f>
        <v>69.599999999999994</v>
      </c>
      <c r="D266" s="90"/>
      <c r="E266" s="91"/>
      <c r="F266" s="91"/>
      <c r="G266" s="91"/>
      <c r="H266" s="91"/>
      <c r="I266" s="91"/>
      <c r="J266" s="91"/>
      <c r="K266" s="91"/>
      <c r="L266" s="91"/>
      <c r="M266" s="91"/>
      <c r="N266" s="91"/>
      <c r="O266" s="91"/>
      <c r="P266" s="91"/>
      <c r="Q266" s="91"/>
      <c r="R266" s="91"/>
      <c r="S266" s="91"/>
      <c r="T266" s="91"/>
      <c r="U266" s="91"/>
      <c r="V266" s="91"/>
      <c r="W266" s="91"/>
      <c r="X266" s="91"/>
      <c r="Y266" s="91"/>
      <c r="Z266" s="91"/>
      <c r="AA266" s="91"/>
      <c r="AB266" s="91"/>
      <c r="AC266" s="91"/>
      <c r="AD266" s="91"/>
      <c r="AE266" s="91"/>
      <c r="AF266" s="91"/>
      <c r="AG266" s="91"/>
      <c r="AH266" s="91"/>
      <c r="AI266" s="91"/>
      <c r="AJ266" s="91"/>
      <c r="AK266" s="91"/>
      <c r="AL266" s="91"/>
      <c r="AM266" s="91"/>
      <c r="AN266" s="91"/>
      <c r="AO266" s="91"/>
      <c r="AP266" s="91"/>
      <c r="AQ266" s="91"/>
      <c r="AR266" s="91"/>
      <c r="AS266" s="91"/>
      <c r="AT266" s="91"/>
      <c r="AU266" s="91"/>
      <c r="AV266" s="91"/>
      <c r="AW266" s="91"/>
      <c r="AX266" s="91"/>
      <c r="AY266" s="91"/>
      <c r="AZ266" s="91"/>
      <c r="BA266" s="91"/>
      <c r="BB266" s="91"/>
      <c r="BC266" s="91"/>
      <c r="BD266" s="1"/>
      <c r="BE266" s="1"/>
    </row>
    <row r="267" spans="1:57" s="4" customFormat="1" ht="23.95" customHeight="1" x14ac:dyDescent="0.3">
      <c r="A267" s="81" t="s">
        <v>313</v>
      </c>
      <c r="B267" s="100" t="s">
        <v>332</v>
      </c>
      <c r="C267" s="102">
        <f>SUM(D266:BC266)</f>
        <v>0</v>
      </c>
      <c r="D267" s="32"/>
      <c r="E267" s="32"/>
      <c r="F267" s="32"/>
      <c r="G267" s="32"/>
      <c r="H267" s="32"/>
      <c r="I267" s="32"/>
      <c r="J267" s="32"/>
      <c r="K267" s="32"/>
      <c r="L267" s="32"/>
      <c r="M267" s="32"/>
      <c r="N267" s="32"/>
      <c r="O267" s="32"/>
      <c r="P267" s="32"/>
      <c r="Q267" s="32"/>
      <c r="R267" s="32"/>
      <c r="S267" s="32"/>
      <c r="T267" s="32"/>
      <c r="U267" s="32">
        <v>3</v>
      </c>
      <c r="V267" s="32"/>
      <c r="W267" s="32"/>
      <c r="X267" s="32"/>
      <c r="Y267" s="32"/>
      <c r="Z267" s="32"/>
      <c r="AA267" s="32"/>
      <c r="AB267" s="32"/>
      <c r="AC267" s="32">
        <v>9</v>
      </c>
      <c r="AD267" s="32"/>
      <c r="AE267" s="32"/>
      <c r="AF267" s="32">
        <v>2.6</v>
      </c>
      <c r="AG267" s="32"/>
      <c r="AH267" s="32"/>
      <c r="AI267" s="32"/>
      <c r="AJ267" s="32"/>
      <c r="AK267" s="32"/>
      <c r="AL267" s="32"/>
      <c r="AM267" s="32"/>
      <c r="AN267" s="32"/>
      <c r="AO267" s="32"/>
      <c r="AP267" s="32"/>
      <c r="AQ267" s="32"/>
      <c r="AR267" s="32"/>
      <c r="AS267" s="32"/>
      <c r="AT267" s="32"/>
      <c r="AU267" s="32"/>
      <c r="AV267" s="32">
        <v>9</v>
      </c>
      <c r="AW267" s="32"/>
      <c r="AX267" s="32"/>
      <c r="AY267" s="32"/>
      <c r="AZ267" s="32"/>
      <c r="BA267" s="32"/>
      <c r="BB267" s="32"/>
      <c r="BC267" s="32"/>
      <c r="BD267" s="1"/>
      <c r="BE267" s="1"/>
    </row>
    <row r="268" spans="1:57" s="4" customFormat="1" ht="23.95" customHeight="1" x14ac:dyDescent="0.3">
      <c r="A268" s="81" t="s">
        <v>313</v>
      </c>
      <c r="B268" s="100" t="s">
        <v>333</v>
      </c>
      <c r="C268" s="102">
        <f>SUM(D267:BC267)</f>
        <v>23.6</v>
      </c>
      <c r="D268" s="32">
        <v>0.5</v>
      </c>
      <c r="E268" s="32"/>
      <c r="F268" s="32">
        <v>18.5</v>
      </c>
      <c r="G268" s="32"/>
      <c r="H268" s="32"/>
      <c r="I268" s="32"/>
      <c r="J268" s="32">
        <v>4</v>
      </c>
      <c r="K268" s="32"/>
      <c r="L268" s="32"/>
      <c r="M268" s="32"/>
      <c r="N268" s="32"/>
      <c r="O268" s="32"/>
      <c r="P268" s="32">
        <v>12</v>
      </c>
      <c r="Q268" s="32"/>
      <c r="R268" s="32"/>
      <c r="S268" s="32"/>
      <c r="T268" s="32"/>
      <c r="U268" s="32">
        <v>4</v>
      </c>
      <c r="V268" s="32"/>
      <c r="W268" s="32"/>
      <c r="X268" s="32"/>
      <c r="Y268" s="32"/>
      <c r="Z268" s="32"/>
      <c r="AA268" s="32"/>
      <c r="AB268" s="32"/>
      <c r="AC268" s="32"/>
      <c r="AD268" s="32"/>
      <c r="AE268" s="32"/>
      <c r="AF268" s="32">
        <v>4</v>
      </c>
      <c r="AG268" s="32">
        <v>3</v>
      </c>
      <c r="AH268" s="32"/>
      <c r="AI268" s="32"/>
      <c r="AJ268" s="32"/>
      <c r="AK268" s="32"/>
      <c r="AL268" s="32"/>
      <c r="AM268" s="32"/>
      <c r="AN268" s="32"/>
      <c r="AO268" s="32"/>
      <c r="AP268" s="32"/>
      <c r="AQ268" s="32"/>
      <c r="AR268" s="32"/>
      <c r="AS268" s="32"/>
      <c r="AT268" s="32"/>
      <c r="AU268" s="32"/>
      <c r="AV268" s="32"/>
      <c r="AW268" s="32"/>
      <c r="AX268" s="32"/>
      <c r="AY268" s="32"/>
      <c r="AZ268" s="32"/>
      <c r="BA268" s="32"/>
      <c r="BB268" s="32"/>
      <c r="BC268" s="32"/>
      <c r="BD268" s="1"/>
      <c r="BE268" s="1"/>
    </row>
    <row r="269" spans="1:57" s="4" customFormat="1" ht="23.95" customHeight="1" x14ac:dyDescent="0.3">
      <c r="A269" s="81" t="s">
        <v>313</v>
      </c>
      <c r="B269" s="100" t="s">
        <v>334</v>
      </c>
      <c r="C269" s="102">
        <f>SUM(D268:BC268)</f>
        <v>46</v>
      </c>
      <c r="D269" s="32"/>
      <c r="E269" s="32"/>
      <c r="F269" s="32">
        <v>6</v>
      </c>
      <c r="G269" s="32"/>
      <c r="H269" s="32"/>
      <c r="I269" s="32"/>
      <c r="J269" s="32"/>
      <c r="K269" s="32"/>
      <c r="L269" s="32"/>
      <c r="M269" s="32"/>
      <c r="N269" s="32"/>
      <c r="O269" s="32"/>
      <c r="P269" s="32">
        <v>12</v>
      </c>
      <c r="Q269" s="32"/>
      <c r="R269" s="32"/>
      <c r="S269" s="32"/>
      <c r="T269" s="32"/>
      <c r="U269" s="32">
        <v>2</v>
      </c>
      <c r="V269" s="32"/>
      <c r="W269" s="32"/>
      <c r="X269" s="32"/>
      <c r="Y269" s="32"/>
      <c r="Z269" s="32"/>
      <c r="AA269" s="32"/>
      <c r="AB269" s="32"/>
      <c r="AC269" s="32"/>
      <c r="AD269" s="32"/>
      <c r="AE269" s="32"/>
      <c r="AF269" s="32">
        <v>1.5</v>
      </c>
      <c r="AG269" s="32"/>
      <c r="AH269" s="32"/>
      <c r="AI269" s="32"/>
      <c r="AJ269" s="32"/>
      <c r="AK269" s="32"/>
      <c r="AL269" s="32"/>
      <c r="AM269" s="32"/>
      <c r="AN269" s="32"/>
      <c r="AO269" s="32"/>
      <c r="AP269" s="32"/>
      <c r="AQ269" s="32"/>
      <c r="AR269" s="32"/>
      <c r="AS269" s="32"/>
      <c r="AT269" s="32"/>
      <c r="AU269" s="32"/>
      <c r="AV269" s="32">
        <v>9</v>
      </c>
      <c r="AW269" s="32"/>
      <c r="AX269" s="32"/>
      <c r="AY269" s="32"/>
      <c r="AZ269" s="32"/>
      <c r="BA269" s="32"/>
      <c r="BB269" s="32"/>
      <c r="BC269" s="32"/>
      <c r="BD269" s="1"/>
      <c r="BE269" s="1"/>
    </row>
    <row r="270" spans="1:57" s="4" customFormat="1" ht="23.95" customHeight="1" x14ac:dyDescent="0.3">
      <c r="A270" s="81" t="s">
        <v>313</v>
      </c>
      <c r="B270" s="99" t="s">
        <v>335</v>
      </c>
      <c r="C270" s="38">
        <f>C271</f>
        <v>0</v>
      </c>
      <c r="D270" s="90"/>
      <c r="E270" s="91"/>
      <c r="F270" s="91"/>
      <c r="G270" s="91"/>
      <c r="H270" s="91"/>
      <c r="I270" s="91"/>
      <c r="J270" s="91"/>
      <c r="K270" s="91"/>
      <c r="L270" s="91"/>
      <c r="M270" s="91"/>
      <c r="N270" s="91"/>
      <c r="O270" s="91"/>
      <c r="P270" s="91"/>
      <c r="Q270" s="91"/>
      <c r="R270" s="91"/>
      <c r="S270" s="91"/>
      <c r="T270" s="91"/>
      <c r="U270" s="91"/>
      <c r="V270" s="91"/>
      <c r="W270" s="91"/>
      <c r="X270" s="91"/>
      <c r="Y270" s="91"/>
      <c r="Z270" s="91"/>
      <c r="AA270" s="91"/>
      <c r="AB270" s="91"/>
      <c r="AC270" s="91"/>
      <c r="AD270" s="91"/>
      <c r="AE270" s="91"/>
      <c r="AF270" s="91"/>
      <c r="AG270" s="91"/>
      <c r="AH270" s="91"/>
      <c r="AI270" s="91"/>
      <c r="AJ270" s="91"/>
      <c r="AK270" s="91"/>
      <c r="AL270" s="91"/>
      <c r="AM270" s="91"/>
      <c r="AN270" s="91"/>
      <c r="AO270" s="91"/>
      <c r="AP270" s="91"/>
      <c r="AQ270" s="91"/>
      <c r="AR270" s="91"/>
      <c r="AS270" s="91"/>
      <c r="AT270" s="91"/>
      <c r="AU270" s="91"/>
      <c r="AV270" s="91"/>
      <c r="AW270" s="91"/>
      <c r="AX270" s="91"/>
      <c r="AY270" s="91"/>
      <c r="AZ270" s="91"/>
      <c r="BA270" s="91"/>
      <c r="BB270" s="91"/>
      <c r="BC270" s="91"/>
      <c r="BD270" s="1"/>
      <c r="BE270" s="1"/>
    </row>
    <row r="271" spans="1:57" s="6" customFormat="1" ht="23.95" customHeight="1" x14ac:dyDescent="0.3">
      <c r="A271" s="81" t="s">
        <v>313</v>
      </c>
      <c r="B271" s="100" t="s">
        <v>291</v>
      </c>
      <c r="C271" s="102">
        <f>SUM(D270:BC270)</f>
        <v>0</v>
      </c>
      <c r="D271" s="32">
        <v>0.5</v>
      </c>
      <c r="E271" s="32"/>
      <c r="F271" s="32">
        <v>0</v>
      </c>
      <c r="G271" s="32"/>
      <c r="H271" s="32"/>
      <c r="I271" s="32"/>
      <c r="J271" s="32">
        <v>0.5</v>
      </c>
      <c r="K271" s="32"/>
      <c r="L271" s="32"/>
      <c r="M271" s="32"/>
      <c r="N271" s="32"/>
      <c r="O271" s="32"/>
      <c r="P271" s="32"/>
      <c r="Q271" s="32"/>
      <c r="R271" s="32"/>
      <c r="S271" s="32"/>
      <c r="T271" s="32"/>
      <c r="U271" s="32">
        <v>0.5</v>
      </c>
      <c r="V271" s="32"/>
      <c r="W271" s="32"/>
      <c r="X271" s="32"/>
      <c r="Y271" s="32"/>
      <c r="Z271" s="32"/>
      <c r="AA271" s="32"/>
      <c r="AB271" s="32"/>
      <c r="AC271" s="32"/>
      <c r="AD271" s="32"/>
      <c r="AE271" s="32"/>
      <c r="AF271" s="32">
        <v>0.5</v>
      </c>
      <c r="AG271" s="32"/>
      <c r="AH271" s="32"/>
      <c r="AI271" s="32"/>
      <c r="AJ271" s="32"/>
      <c r="AK271" s="32"/>
      <c r="AL271" s="32"/>
      <c r="AM271" s="32"/>
      <c r="AN271" s="32"/>
      <c r="AO271" s="32"/>
      <c r="AP271" s="32"/>
      <c r="AQ271" s="32">
        <v>0.5</v>
      </c>
      <c r="AR271" s="32">
        <v>9</v>
      </c>
      <c r="AS271" s="32"/>
      <c r="AT271" s="32"/>
      <c r="AU271" s="32"/>
      <c r="AV271" s="32"/>
      <c r="AW271" s="32"/>
      <c r="AX271" s="32"/>
      <c r="AY271" s="32"/>
      <c r="AZ271" s="32"/>
      <c r="BA271" s="32"/>
      <c r="BB271" s="32"/>
      <c r="BC271" s="32"/>
      <c r="BD271" s="10"/>
      <c r="BE271" s="10"/>
    </row>
    <row r="272" spans="1:57" s="6" customFormat="1" ht="23.95" customHeight="1" x14ac:dyDescent="0.3">
      <c r="A272" s="81" t="s">
        <v>313</v>
      </c>
      <c r="B272" s="5" t="s">
        <v>162</v>
      </c>
      <c r="C272" s="75">
        <f>C249+C251+C254+C258+C266+C262+C270</f>
        <v>323.29999999999995</v>
      </c>
      <c r="D272" s="76">
        <f t="shared" ref="D272:AI272" si="94">D250+D252+D255+D253+D264+D259+D267+D257+D260+D261+D263+D265+D268+D269+D271+D256</f>
        <v>35.5</v>
      </c>
      <c r="E272" s="76">
        <f t="shared" si="94"/>
        <v>0</v>
      </c>
      <c r="F272" s="76">
        <f t="shared" si="94"/>
        <v>35.5</v>
      </c>
      <c r="G272" s="76">
        <f t="shared" si="94"/>
        <v>0</v>
      </c>
      <c r="H272" s="76">
        <f t="shared" si="94"/>
        <v>0</v>
      </c>
      <c r="I272" s="76">
        <f t="shared" si="94"/>
        <v>18</v>
      </c>
      <c r="J272" s="76">
        <f t="shared" si="94"/>
        <v>60</v>
      </c>
      <c r="K272" s="76">
        <f t="shared" si="94"/>
        <v>19</v>
      </c>
      <c r="L272" s="76">
        <f t="shared" si="94"/>
        <v>0</v>
      </c>
      <c r="M272" s="76">
        <f t="shared" si="94"/>
        <v>0</v>
      </c>
      <c r="N272" s="76">
        <f t="shared" si="94"/>
        <v>0</v>
      </c>
      <c r="O272" s="76">
        <f t="shared" si="94"/>
        <v>0</v>
      </c>
      <c r="P272" s="76">
        <f t="shared" si="94"/>
        <v>56</v>
      </c>
      <c r="Q272" s="76">
        <f t="shared" si="94"/>
        <v>0</v>
      </c>
      <c r="R272" s="76">
        <f t="shared" si="94"/>
        <v>0</v>
      </c>
      <c r="S272" s="76">
        <f t="shared" si="94"/>
        <v>0</v>
      </c>
      <c r="T272" s="76">
        <f t="shared" si="94"/>
        <v>0</v>
      </c>
      <c r="U272" s="76">
        <f t="shared" si="94"/>
        <v>11</v>
      </c>
      <c r="V272" s="76">
        <f t="shared" si="94"/>
        <v>0</v>
      </c>
      <c r="W272" s="76">
        <f t="shared" si="94"/>
        <v>15</v>
      </c>
      <c r="X272" s="76">
        <f t="shared" si="94"/>
        <v>0</v>
      </c>
      <c r="Y272" s="76">
        <f t="shared" si="94"/>
        <v>0</v>
      </c>
      <c r="Z272" s="76">
        <f t="shared" si="94"/>
        <v>0</v>
      </c>
      <c r="AA272" s="76">
        <f t="shared" si="94"/>
        <v>20</v>
      </c>
      <c r="AB272" s="76">
        <f t="shared" si="94"/>
        <v>0</v>
      </c>
      <c r="AC272" s="76">
        <f t="shared" si="94"/>
        <v>27</v>
      </c>
      <c r="AD272" s="76">
        <f t="shared" si="94"/>
        <v>0</v>
      </c>
      <c r="AE272" s="76">
        <f t="shared" si="94"/>
        <v>0</v>
      </c>
      <c r="AF272" s="76">
        <f t="shared" si="94"/>
        <v>14.1</v>
      </c>
      <c r="AG272" s="76">
        <f t="shared" si="94"/>
        <v>15</v>
      </c>
      <c r="AH272" s="76">
        <f t="shared" si="94"/>
        <v>0</v>
      </c>
      <c r="AI272" s="76">
        <f t="shared" si="94"/>
        <v>42</v>
      </c>
      <c r="AJ272" s="76">
        <f t="shared" ref="AJ272:BC272" si="95">AJ250+AJ252+AJ255+AJ253+AJ264+AJ259+AJ267+AJ257+AJ260+AJ261+AJ263+AJ265+AJ268+AJ269+AJ271+AJ256</f>
        <v>20</v>
      </c>
      <c r="AK272" s="76">
        <f t="shared" si="95"/>
        <v>0</v>
      </c>
      <c r="AL272" s="76">
        <f t="shared" si="95"/>
        <v>13</v>
      </c>
      <c r="AM272" s="76">
        <f t="shared" si="95"/>
        <v>0</v>
      </c>
      <c r="AN272" s="76">
        <f t="shared" si="95"/>
        <v>0</v>
      </c>
      <c r="AO272" s="76">
        <f t="shared" si="95"/>
        <v>0</v>
      </c>
      <c r="AP272" s="76">
        <f t="shared" si="95"/>
        <v>0</v>
      </c>
      <c r="AQ272" s="76">
        <f t="shared" si="95"/>
        <v>31</v>
      </c>
      <c r="AR272" s="76">
        <f t="shared" si="95"/>
        <v>18.5</v>
      </c>
      <c r="AS272" s="76">
        <f t="shared" si="95"/>
        <v>0</v>
      </c>
      <c r="AT272" s="76">
        <f t="shared" si="95"/>
        <v>0</v>
      </c>
      <c r="AU272" s="76">
        <f t="shared" si="95"/>
        <v>0</v>
      </c>
      <c r="AV272" s="76">
        <f t="shared" si="95"/>
        <v>19</v>
      </c>
      <c r="AW272" s="76">
        <f t="shared" si="95"/>
        <v>0</v>
      </c>
      <c r="AX272" s="76">
        <f t="shared" si="95"/>
        <v>0</v>
      </c>
      <c r="AY272" s="76">
        <f t="shared" si="95"/>
        <v>0</v>
      </c>
      <c r="AZ272" s="76">
        <f t="shared" si="95"/>
        <v>0</v>
      </c>
      <c r="BA272" s="76">
        <f t="shared" si="95"/>
        <v>0</v>
      </c>
      <c r="BB272" s="76">
        <f t="shared" si="95"/>
        <v>0</v>
      </c>
      <c r="BC272" s="76">
        <f t="shared" si="95"/>
        <v>0</v>
      </c>
      <c r="BD272" s="10"/>
      <c r="BE272" s="10"/>
    </row>
    <row r="273" spans="1:57" s="4" customFormat="1" ht="23.95" customHeight="1" x14ac:dyDescent="0.3">
      <c r="A273" s="81" t="s">
        <v>313</v>
      </c>
      <c r="B273" s="5" t="s">
        <v>163</v>
      </c>
      <c r="C273" s="43">
        <f t="shared" ref="C273:C283" si="96">SUM(D272:BC272)</f>
        <v>469.6</v>
      </c>
      <c r="D273" s="44">
        <f t="shared" ref="D273:AI273" si="97">D272*D247</f>
        <v>273350</v>
      </c>
      <c r="E273" s="44">
        <f t="shared" si="97"/>
        <v>0</v>
      </c>
      <c r="F273" s="44">
        <f t="shared" si="97"/>
        <v>378714</v>
      </c>
      <c r="G273" s="44">
        <f t="shared" si="97"/>
        <v>0</v>
      </c>
      <c r="H273" s="44">
        <f t="shared" si="97"/>
        <v>0</v>
      </c>
      <c r="I273" s="44">
        <f t="shared" si="97"/>
        <v>198000</v>
      </c>
      <c r="J273" s="44">
        <f t="shared" si="97"/>
        <v>384000</v>
      </c>
      <c r="K273" s="44">
        <f t="shared" si="97"/>
        <v>121600</v>
      </c>
      <c r="L273" s="44">
        <f t="shared" si="97"/>
        <v>0</v>
      </c>
      <c r="M273" s="44">
        <f t="shared" si="97"/>
        <v>0</v>
      </c>
      <c r="N273" s="44">
        <f t="shared" si="97"/>
        <v>0</v>
      </c>
      <c r="O273" s="44">
        <f t="shared" si="97"/>
        <v>0</v>
      </c>
      <c r="P273" s="44">
        <f t="shared" si="97"/>
        <v>197120</v>
      </c>
      <c r="Q273" s="44">
        <f t="shared" si="97"/>
        <v>0</v>
      </c>
      <c r="R273" s="44">
        <f t="shared" si="97"/>
        <v>0</v>
      </c>
      <c r="S273" s="44">
        <f t="shared" si="97"/>
        <v>0</v>
      </c>
      <c r="T273" s="44">
        <f t="shared" si="97"/>
        <v>0</v>
      </c>
      <c r="U273" s="44">
        <f t="shared" si="97"/>
        <v>133100</v>
      </c>
      <c r="V273" s="44">
        <f t="shared" si="97"/>
        <v>0</v>
      </c>
      <c r="W273" s="44">
        <f t="shared" si="97"/>
        <v>70200</v>
      </c>
      <c r="X273" s="44">
        <f t="shared" si="97"/>
        <v>0</v>
      </c>
      <c r="Y273" s="44">
        <f t="shared" si="97"/>
        <v>0</v>
      </c>
      <c r="Z273" s="44">
        <f t="shared" si="97"/>
        <v>0</v>
      </c>
      <c r="AA273" s="44">
        <f t="shared" si="97"/>
        <v>160000</v>
      </c>
      <c r="AB273" s="44">
        <f t="shared" si="97"/>
        <v>0</v>
      </c>
      <c r="AC273" s="44">
        <f t="shared" si="97"/>
        <v>234900</v>
      </c>
      <c r="AD273" s="44">
        <f t="shared" si="97"/>
        <v>0</v>
      </c>
      <c r="AE273" s="44">
        <f t="shared" si="97"/>
        <v>0</v>
      </c>
      <c r="AF273" s="44">
        <f t="shared" si="97"/>
        <v>169200</v>
      </c>
      <c r="AG273" s="44">
        <f t="shared" si="97"/>
        <v>90000</v>
      </c>
      <c r="AH273" s="44">
        <f t="shared" si="97"/>
        <v>0</v>
      </c>
      <c r="AI273" s="44">
        <f t="shared" si="97"/>
        <v>407400</v>
      </c>
      <c r="AJ273" s="44">
        <f t="shared" ref="AJ273:BC273" si="98">AJ272*AJ247</f>
        <v>200000</v>
      </c>
      <c r="AK273" s="44">
        <f t="shared" si="98"/>
        <v>0</v>
      </c>
      <c r="AL273" s="44">
        <f t="shared" si="98"/>
        <v>84500</v>
      </c>
      <c r="AM273" s="44">
        <f t="shared" si="98"/>
        <v>0</v>
      </c>
      <c r="AN273" s="44">
        <f t="shared" si="98"/>
        <v>0</v>
      </c>
      <c r="AO273" s="44">
        <f t="shared" si="98"/>
        <v>0</v>
      </c>
      <c r="AP273" s="44">
        <f t="shared" si="98"/>
        <v>0</v>
      </c>
      <c r="AQ273" s="44">
        <f t="shared" si="98"/>
        <v>304699</v>
      </c>
      <c r="AR273" s="44">
        <f t="shared" si="98"/>
        <v>231250</v>
      </c>
      <c r="AS273" s="44">
        <f t="shared" si="98"/>
        <v>0</v>
      </c>
      <c r="AT273" s="44">
        <f t="shared" si="98"/>
        <v>0</v>
      </c>
      <c r="AU273" s="44">
        <f t="shared" si="98"/>
        <v>0</v>
      </c>
      <c r="AV273" s="44">
        <f t="shared" si="98"/>
        <v>22800</v>
      </c>
      <c r="AW273" s="44">
        <f t="shared" si="98"/>
        <v>0</v>
      </c>
      <c r="AX273" s="44">
        <f t="shared" si="98"/>
        <v>0</v>
      </c>
      <c r="AY273" s="44">
        <f t="shared" si="98"/>
        <v>0</v>
      </c>
      <c r="AZ273" s="44">
        <f t="shared" si="98"/>
        <v>0</v>
      </c>
      <c r="BA273" s="44">
        <f t="shared" si="98"/>
        <v>0</v>
      </c>
      <c r="BB273" s="44">
        <f t="shared" si="98"/>
        <v>0</v>
      </c>
      <c r="BC273" s="44">
        <f t="shared" si="98"/>
        <v>0</v>
      </c>
      <c r="BD273" s="1"/>
      <c r="BE273" s="1"/>
    </row>
    <row r="274" spans="1:57" s="4" customFormat="1" ht="23.95" customHeight="1" x14ac:dyDescent="0.3">
      <c r="A274" s="81" t="s">
        <v>313</v>
      </c>
      <c r="B274" s="12" t="s">
        <v>164</v>
      </c>
      <c r="C274" s="72">
        <f t="shared" si="96"/>
        <v>3660833</v>
      </c>
      <c r="D274" s="33">
        <v>21800</v>
      </c>
      <c r="E274" s="33"/>
      <c r="F274" s="33">
        <v>10891</v>
      </c>
      <c r="G274" s="33"/>
      <c r="H274" s="33"/>
      <c r="I274" s="33">
        <v>8400</v>
      </c>
      <c r="J274" s="33">
        <v>36000</v>
      </c>
      <c r="K274" s="33"/>
      <c r="L274" s="33"/>
      <c r="M274" s="33"/>
      <c r="N274" s="33"/>
      <c r="O274" s="33"/>
      <c r="P274" s="33">
        <v>22000</v>
      </c>
      <c r="Q274" s="33"/>
      <c r="R274" s="33"/>
      <c r="S274" s="33"/>
      <c r="T274" s="33"/>
      <c r="U274" s="33">
        <v>18400</v>
      </c>
      <c r="V274" s="33"/>
      <c r="W274" s="33">
        <v>8100</v>
      </c>
      <c r="X274" s="33"/>
      <c r="Y274" s="33"/>
      <c r="Z274" s="33"/>
      <c r="AA274" s="33">
        <v>18000</v>
      </c>
      <c r="AB274" s="33"/>
      <c r="AC274" s="33"/>
      <c r="AD274" s="33"/>
      <c r="AE274" s="33"/>
      <c r="AF274" s="33">
        <f>4800+2400+4400+4800+8000</f>
        <v>24400</v>
      </c>
      <c r="AG274" s="33">
        <v>5000</v>
      </c>
      <c r="AH274" s="33"/>
      <c r="AI274" s="33"/>
      <c r="AJ274" s="33"/>
      <c r="AK274" s="33"/>
      <c r="AL274" s="33">
        <v>16500</v>
      </c>
      <c r="AM274" s="33"/>
      <c r="AN274" s="33"/>
      <c r="AO274" s="33"/>
      <c r="AP274" s="33"/>
      <c r="AQ274" s="33">
        <v>14000</v>
      </c>
      <c r="AR274" s="33">
        <v>9600</v>
      </c>
      <c r="AS274" s="33"/>
      <c r="AT274" s="33"/>
      <c r="AU274" s="33"/>
      <c r="AV274" s="33"/>
      <c r="AW274" s="33"/>
      <c r="AX274" s="33"/>
      <c r="AY274" s="33"/>
      <c r="AZ274" s="33"/>
      <c r="BA274" s="33"/>
      <c r="BB274" s="33"/>
      <c r="BC274" s="33"/>
      <c r="BD274" s="9"/>
      <c r="BE274" s="9"/>
    </row>
    <row r="275" spans="1:57" s="4" customFormat="1" ht="23.95" customHeight="1" x14ac:dyDescent="0.3">
      <c r="A275" s="81" t="s">
        <v>313</v>
      </c>
      <c r="B275" s="12" t="s">
        <v>165</v>
      </c>
      <c r="C275" s="72">
        <f t="shared" si="96"/>
        <v>213091</v>
      </c>
      <c r="D275" s="33">
        <v>14000</v>
      </c>
      <c r="E275" s="33"/>
      <c r="F275" s="33">
        <v>12446</v>
      </c>
      <c r="G275" s="33"/>
      <c r="H275" s="33"/>
      <c r="I275" s="33">
        <v>8000</v>
      </c>
      <c r="J275" s="33">
        <v>22500</v>
      </c>
      <c r="K275" s="33"/>
      <c r="L275" s="33"/>
      <c r="M275" s="33"/>
      <c r="N275" s="33"/>
      <c r="O275" s="33"/>
      <c r="P275" s="33">
        <v>13000</v>
      </c>
      <c r="Q275" s="33"/>
      <c r="R275" s="33"/>
      <c r="S275" s="33"/>
      <c r="T275" s="33"/>
      <c r="U275" s="33">
        <v>20000</v>
      </c>
      <c r="V275" s="33"/>
      <c r="W275" s="33"/>
      <c r="X275" s="33"/>
      <c r="Y275" s="33"/>
      <c r="Z275" s="33"/>
      <c r="AA275" s="33">
        <v>0</v>
      </c>
      <c r="AB275" s="33"/>
      <c r="AC275" s="33"/>
      <c r="AD275" s="33"/>
      <c r="AE275" s="33"/>
      <c r="AF275" s="33"/>
      <c r="AG275" s="33">
        <v>24000</v>
      </c>
      <c r="AH275" s="33"/>
      <c r="AI275" s="33"/>
      <c r="AJ275" s="33"/>
      <c r="AK275" s="33"/>
      <c r="AL275" s="33">
        <v>2500</v>
      </c>
      <c r="AM275" s="33"/>
      <c r="AN275" s="33"/>
      <c r="AO275" s="33"/>
      <c r="AP275" s="33"/>
      <c r="AQ275" s="33">
        <v>23000</v>
      </c>
      <c r="AR275" s="33"/>
      <c r="AS275" s="33"/>
      <c r="AT275" s="33"/>
      <c r="AU275" s="33"/>
      <c r="AV275" s="33"/>
      <c r="AW275" s="33"/>
      <c r="AX275" s="33"/>
      <c r="AY275" s="33"/>
      <c r="AZ275" s="33"/>
      <c r="BA275" s="33"/>
      <c r="BB275" s="33"/>
      <c r="BC275" s="33"/>
      <c r="BD275" s="9"/>
      <c r="BE275" s="9"/>
    </row>
    <row r="276" spans="1:57" s="4" customFormat="1" ht="23.95" customHeight="1" x14ac:dyDescent="0.3">
      <c r="A276" s="81" t="s">
        <v>313</v>
      </c>
      <c r="B276" s="12" t="s">
        <v>166</v>
      </c>
      <c r="C276" s="72">
        <f t="shared" si="96"/>
        <v>139446</v>
      </c>
      <c r="D276" s="33"/>
      <c r="E276" s="33"/>
      <c r="F276" s="33"/>
      <c r="G276" s="33"/>
      <c r="H276" s="33"/>
      <c r="I276" s="33">
        <v>8000</v>
      </c>
      <c r="J276" s="33">
        <v>35000</v>
      </c>
      <c r="K276" s="33"/>
      <c r="L276" s="33"/>
      <c r="M276" s="33"/>
      <c r="N276" s="33"/>
      <c r="O276" s="33"/>
      <c r="P276" s="33"/>
      <c r="Q276" s="33"/>
      <c r="R276" s="33"/>
      <c r="S276" s="33"/>
      <c r="T276" s="33"/>
      <c r="U276" s="33"/>
      <c r="V276" s="33"/>
      <c r="W276" s="33"/>
      <c r="X276" s="33"/>
      <c r="Y276" s="33"/>
      <c r="Z276" s="33"/>
      <c r="AA276" s="33">
        <v>0</v>
      </c>
      <c r="AB276" s="33"/>
      <c r="AC276" s="33"/>
      <c r="AD276" s="33"/>
      <c r="AE276" s="33"/>
      <c r="AF276" s="33"/>
      <c r="AG276" s="33"/>
      <c r="AH276" s="33"/>
      <c r="AI276" s="33"/>
      <c r="AJ276" s="33"/>
      <c r="AK276" s="33"/>
      <c r="AL276" s="33"/>
      <c r="AM276" s="33"/>
      <c r="AN276" s="33"/>
      <c r="AO276" s="33"/>
      <c r="AP276" s="33"/>
      <c r="AQ276" s="33">
        <v>4000</v>
      </c>
      <c r="AR276" s="33"/>
      <c r="AS276" s="33"/>
      <c r="AT276" s="33"/>
      <c r="AU276" s="33"/>
      <c r="AV276" s="33"/>
      <c r="AW276" s="33"/>
      <c r="AX276" s="33"/>
      <c r="AY276" s="33"/>
      <c r="AZ276" s="33"/>
      <c r="BA276" s="33"/>
      <c r="BB276" s="33"/>
      <c r="BC276" s="33"/>
      <c r="BD276" s="9"/>
      <c r="BE276" s="9"/>
    </row>
    <row r="277" spans="1:57" s="4" customFormat="1" ht="23.95" customHeight="1" x14ac:dyDescent="0.3">
      <c r="A277" s="81" t="s">
        <v>313</v>
      </c>
      <c r="B277" s="12" t="s">
        <v>167</v>
      </c>
      <c r="C277" s="72">
        <f t="shared" si="96"/>
        <v>47000</v>
      </c>
      <c r="D277" s="33">
        <v>72917</v>
      </c>
      <c r="E277" s="33"/>
      <c r="F277" s="33"/>
      <c r="G277" s="33"/>
      <c r="H277" s="33"/>
      <c r="I277" s="33"/>
      <c r="J277" s="33">
        <v>0</v>
      </c>
      <c r="K277" s="33"/>
      <c r="L277" s="33"/>
      <c r="M277" s="33"/>
      <c r="N277" s="33"/>
      <c r="O277" s="33"/>
      <c r="P277" s="33"/>
      <c r="Q277" s="33"/>
      <c r="R277" s="33"/>
      <c r="S277" s="33"/>
      <c r="T277" s="33"/>
      <c r="U277" s="33"/>
      <c r="V277" s="33"/>
      <c r="W277" s="33"/>
      <c r="X277" s="33"/>
      <c r="Y277" s="33"/>
      <c r="Z277" s="33"/>
      <c r="AA277" s="33">
        <v>0</v>
      </c>
      <c r="AB277" s="33"/>
      <c r="AC277" s="33"/>
      <c r="AD277" s="33"/>
      <c r="AE277" s="33"/>
      <c r="AF277" s="33"/>
      <c r="AG277" s="33"/>
      <c r="AH277" s="33"/>
      <c r="AI277" s="33"/>
      <c r="AJ277" s="33"/>
      <c r="AK277" s="33"/>
      <c r="AL277" s="33"/>
      <c r="AM277" s="33"/>
      <c r="AN277" s="33"/>
      <c r="AO277" s="33"/>
      <c r="AP277" s="33"/>
      <c r="AQ277" s="33"/>
      <c r="AR277" s="33"/>
      <c r="AS277" s="33"/>
      <c r="AT277" s="33"/>
      <c r="AU277" s="33"/>
      <c r="AV277" s="33"/>
      <c r="AW277" s="33"/>
      <c r="AX277" s="33"/>
      <c r="AY277" s="33"/>
      <c r="AZ277" s="33"/>
      <c r="BA277" s="33"/>
      <c r="BB277" s="33"/>
      <c r="BC277" s="33"/>
      <c r="BD277" s="1"/>
      <c r="BE277" s="1"/>
    </row>
    <row r="278" spans="1:57" s="4" customFormat="1" ht="23.95" customHeight="1" x14ac:dyDescent="0.3">
      <c r="A278" s="81" t="s">
        <v>313</v>
      </c>
      <c r="B278" s="13" t="s">
        <v>168</v>
      </c>
      <c r="C278" s="43">
        <f t="shared" si="96"/>
        <v>72917</v>
      </c>
      <c r="D278" s="77">
        <f t="shared" ref="D278:AI278" si="99">D274+D275+D276+D277</f>
        <v>108717</v>
      </c>
      <c r="E278" s="77">
        <f t="shared" si="99"/>
        <v>0</v>
      </c>
      <c r="F278" s="77">
        <f t="shared" si="99"/>
        <v>23337</v>
      </c>
      <c r="G278" s="77">
        <f t="shared" si="99"/>
        <v>0</v>
      </c>
      <c r="H278" s="77">
        <f t="shared" si="99"/>
        <v>0</v>
      </c>
      <c r="I278" s="77">
        <f t="shared" si="99"/>
        <v>24400</v>
      </c>
      <c r="J278" s="77">
        <f t="shared" si="99"/>
        <v>93500</v>
      </c>
      <c r="K278" s="77">
        <f t="shared" si="99"/>
        <v>0</v>
      </c>
      <c r="L278" s="77">
        <f t="shared" si="99"/>
        <v>0</v>
      </c>
      <c r="M278" s="77">
        <f t="shared" si="99"/>
        <v>0</v>
      </c>
      <c r="N278" s="77">
        <f t="shared" si="99"/>
        <v>0</v>
      </c>
      <c r="O278" s="77">
        <f t="shared" si="99"/>
        <v>0</v>
      </c>
      <c r="P278" s="77">
        <f t="shared" si="99"/>
        <v>35000</v>
      </c>
      <c r="Q278" s="77">
        <f t="shared" si="99"/>
        <v>0</v>
      </c>
      <c r="R278" s="77">
        <f t="shared" si="99"/>
        <v>0</v>
      </c>
      <c r="S278" s="77">
        <f t="shared" si="99"/>
        <v>0</v>
      </c>
      <c r="T278" s="77">
        <f t="shared" si="99"/>
        <v>0</v>
      </c>
      <c r="U278" s="77">
        <f t="shared" si="99"/>
        <v>38400</v>
      </c>
      <c r="V278" s="77">
        <f t="shared" si="99"/>
        <v>0</v>
      </c>
      <c r="W278" s="77">
        <f t="shared" si="99"/>
        <v>8100</v>
      </c>
      <c r="X278" s="77">
        <f t="shared" si="99"/>
        <v>0</v>
      </c>
      <c r="Y278" s="77">
        <f t="shared" si="99"/>
        <v>0</v>
      </c>
      <c r="Z278" s="77">
        <f t="shared" si="99"/>
        <v>0</v>
      </c>
      <c r="AA278" s="77">
        <f t="shared" si="99"/>
        <v>18000</v>
      </c>
      <c r="AB278" s="77">
        <f t="shared" si="99"/>
        <v>0</v>
      </c>
      <c r="AC278" s="77">
        <f t="shared" si="99"/>
        <v>0</v>
      </c>
      <c r="AD278" s="77">
        <f t="shared" si="99"/>
        <v>0</v>
      </c>
      <c r="AE278" s="77">
        <f t="shared" si="99"/>
        <v>0</v>
      </c>
      <c r="AF278" s="77">
        <f t="shared" si="99"/>
        <v>24400</v>
      </c>
      <c r="AG278" s="77">
        <f t="shared" si="99"/>
        <v>29000</v>
      </c>
      <c r="AH278" s="77">
        <f t="shared" si="99"/>
        <v>0</v>
      </c>
      <c r="AI278" s="77">
        <f t="shared" si="99"/>
        <v>0</v>
      </c>
      <c r="AJ278" s="77">
        <f t="shared" ref="AJ278:BC278" si="100">AJ274+AJ275+AJ276+AJ277</f>
        <v>0</v>
      </c>
      <c r="AK278" s="77">
        <f t="shared" si="100"/>
        <v>0</v>
      </c>
      <c r="AL278" s="77">
        <f t="shared" si="100"/>
        <v>19000</v>
      </c>
      <c r="AM278" s="77">
        <f t="shared" si="100"/>
        <v>0</v>
      </c>
      <c r="AN278" s="77">
        <f t="shared" si="100"/>
        <v>0</v>
      </c>
      <c r="AO278" s="77">
        <f t="shared" si="100"/>
        <v>0</v>
      </c>
      <c r="AP278" s="77">
        <f t="shared" si="100"/>
        <v>0</v>
      </c>
      <c r="AQ278" s="77">
        <f t="shared" si="100"/>
        <v>41000</v>
      </c>
      <c r="AR278" s="77">
        <f t="shared" si="100"/>
        <v>9600</v>
      </c>
      <c r="AS278" s="77">
        <f t="shared" si="100"/>
        <v>0</v>
      </c>
      <c r="AT278" s="77">
        <f t="shared" si="100"/>
        <v>0</v>
      </c>
      <c r="AU278" s="77">
        <f t="shared" si="100"/>
        <v>0</v>
      </c>
      <c r="AV278" s="77">
        <f t="shared" si="100"/>
        <v>0</v>
      </c>
      <c r="AW278" s="77">
        <f t="shared" si="100"/>
        <v>0</v>
      </c>
      <c r="AX278" s="77">
        <f t="shared" si="100"/>
        <v>0</v>
      </c>
      <c r="AY278" s="77">
        <f t="shared" si="100"/>
        <v>0</v>
      </c>
      <c r="AZ278" s="77">
        <f t="shared" si="100"/>
        <v>0</v>
      </c>
      <c r="BA278" s="77">
        <f t="shared" si="100"/>
        <v>0</v>
      </c>
      <c r="BB278" s="77">
        <f t="shared" si="100"/>
        <v>0</v>
      </c>
      <c r="BC278" s="77">
        <f t="shared" si="100"/>
        <v>0</v>
      </c>
      <c r="BD278" s="1"/>
      <c r="BE278" s="1"/>
    </row>
    <row r="279" spans="1:57" s="4" customFormat="1" ht="23.95" customHeight="1" x14ac:dyDescent="0.3">
      <c r="A279" s="81" t="s">
        <v>313</v>
      </c>
      <c r="B279" s="12" t="s">
        <v>169</v>
      </c>
      <c r="C279" s="72">
        <f t="shared" si="96"/>
        <v>472454</v>
      </c>
      <c r="D279" s="34">
        <v>36000</v>
      </c>
      <c r="E279" s="34"/>
      <c r="F279" s="34"/>
      <c r="G279" s="34"/>
      <c r="H279" s="34"/>
      <c r="I279" s="34"/>
      <c r="J279" s="34">
        <v>0</v>
      </c>
      <c r="K279" s="34"/>
      <c r="L279" s="34"/>
      <c r="M279" s="34"/>
      <c r="N279" s="34"/>
      <c r="O279" s="34"/>
      <c r="P279" s="34"/>
      <c r="Q279" s="34"/>
      <c r="R279" s="34"/>
      <c r="S279" s="34"/>
      <c r="T279" s="34"/>
      <c r="U279" s="34">
        <v>120000</v>
      </c>
      <c r="V279" s="34"/>
      <c r="W279" s="34"/>
      <c r="X279" s="34"/>
      <c r="Y279" s="34"/>
      <c r="Z279" s="34"/>
      <c r="AA279" s="34"/>
      <c r="AB279" s="34"/>
      <c r="AC279" s="34"/>
      <c r="AD279" s="34"/>
      <c r="AE279" s="34"/>
      <c r="AF279" s="34"/>
      <c r="AG279" s="34"/>
      <c r="AH279" s="34"/>
      <c r="AI279" s="34"/>
      <c r="AJ279" s="34"/>
      <c r="AK279" s="34"/>
      <c r="AL279" s="34"/>
      <c r="AM279" s="34"/>
      <c r="AN279" s="34"/>
      <c r="AO279" s="34"/>
      <c r="AP279" s="34"/>
      <c r="AQ279" s="34"/>
      <c r="AR279" s="34"/>
      <c r="AS279" s="34"/>
      <c r="AT279" s="34"/>
      <c r="AU279" s="34"/>
      <c r="AV279" s="34"/>
      <c r="AW279" s="34"/>
      <c r="AX279" s="34"/>
      <c r="AY279" s="34"/>
      <c r="AZ279" s="34"/>
      <c r="BA279" s="34"/>
      <c r="BB279" s="34"/>
      <c r="BC279" s="34"/>
      <c r="BD279" s="1"/>
      <c r="BE279" s="1"/>
    </row>
    <row r="280" spans="1:57" s="4" customFormat="1" ht="23.95" customHeight="1" x14ac:dyDescent="0.3">
      <c r="A280" s="81" t="s">
        <v>313</v>
      </c>
      <c r="B280" s="14" t="s">
        <v>170</v>
      </c>
      <c r="C280" s="43">
        <f t="shared" si="96"/>
        <v>156000</v>
      </c>
      <c r="D280" s="71">
        <f t="shared" ref="D280:AI280" si="101">D273+D278+D279</f>
        <v>418067</v>
      </c>
      <c r="E280" s="71">
        <f t="shared" si="101"/>
        <v>0</v>
      </c>
      <c r="F280" s="71">
        <f t="shared" si="101"/>
        <v>402051</v>
      </c>
      <c r="G280" s="71">
        <f t="shared" si="101"/>
        <v>0</v>
      </c>
      <c r="H280" s="71">
        <f t="shared" si="101"/>
        <v>0</v>
      </c>
      <c r="I280" s="71">
        <f t="shared" si="101"/>
        <v>222400</v>
      </c>
      <c r="J280" s="71">
        <f t="shared" si="101"/>
        <v>477500</v>
      </c>
      <c r="K280" s="71">
        <f t="shared" si="101"/>
        <v>121600</v>
      </c>
      <c r="L280" s="71">
        <f t="shared" si="101"/>
        <v>0</v>
      </c>
      <c r="M280" s="71">
        <f t="shared" si="101"/>
        <v>0</v>
      </c>
      <c r="N280" s="71">
        <f t="shared" si="101"/>
        <v>0</v>
      </c>
      <c r="O280" s="71">
        <f t="shared" si="101"/>
        <v>0</v>
      </c>
      <c r="P280" s="71">
        <f t="shared" si="101"/>
        <v>232120</v>
      </c>
      <c r="Q280" s="71">
        <f t="shared" si="101"/>
        <v>0</v>
      </c>
      <c r="R280" s="71">
        <f t="shared" si="101"/>
        <v>0</v>
      </c>
      <c r="S280" s="71">
        <f t="shared" si="101"/>
        <v>0</v>
      </c>
      <c r="T280" s="71">
        <f t="shared" si="101"/>
        <v>0</v>
      </c>
      <c r="U280" s="71">
        <f t="shared" si="101"/>
        <v>291500</v>
      </c>
      <c r="V280" s="71">
        <f t="shared" si="101"/>
        <v>0</v>
      </c>
      <c r="W280" s="71">
        <f t="shared" si="101"/>
        <v>78300</v>
      </c>
      <c r="X280" s="71">
        <f t="shared" si="101"/>
        <v>0</v>
      </c>
      <c r="Y280" s="71">
        <f t="shared" si="101"/>
        <v>0</v>
      </c>
      <c r="Z280" s="71">
        <f t="shared" si="101"/>
        <v>0</v>
      </c>
      <c r="AA280" s="71">
        <f t="shared" si="101"/>
        <v>178000</v>
      </c>
      <c r="AB280" s="71">
        <f t="shared" si="101"/>
        <v>0</v>
      </c>
      <c r="AC280" s="71">
        <f t="shared" si="101"/>
        <v>234900</v>
      </c>
      <c r="AD280" s="71">
        <f t="shared" si="101"/>
        <v>0</v>
      </c>
      <c r="AE280" s="71">
        <f t="shared" si="101"/>
        <v>0</v>
      </c>
      <c r="AF280" s="71">
        <f t="shared" si="101"/>
        <v>193600</v>
      </c>
      <c r="AG280" s="71">
        <f t="shared" si="101"/>
        <v>119000</v>
      </c>
      <c r="AH280" s="71">
        <f t="shared" si="101"/>
        <v>0</v>
      </c>
      <c r="AI280" s="71">
        <f t="shared" si="101"/>
        <v>407400</v>
      </c>
      <c r="AJ280" s="71">
        <f t="shared" ref="AJ280:BC280" si="102">AJ273+AJ278+AJ279</f>
        <v>200000</v>
      </c>
      <c r="AK280" s="71">
        <f t="shared" si="102"/>
        <v>0</v>
      </c>
      <c r="AL280" s="71">
        <f t="shared" si="102"/>
        <v>103500</v>
      </c>
      <c r="AM280" s="71">
        <f t="shared" si="102"/>
        <v>0</v>
      </c>
      <c r="AN280" s="71">
        <f t="shared" si="102"/>
        <v>0</v>
      </c>
      <c r="AO280" s="71">
        <f t="shared" si="102"/>
        <v>0</v>
      </c>
      <c r="AP280" s="71">
        <f t="shared" si="102"/>
        <v>0</v>
      </c>
      <c r="AQ280" s="71">
        <f t="shared" si="102"/>
        <v>345699</v>
      </c>
      <c r="AR280" s="71">
        <f t="shared" si="102"/>
        <v>240850</v>
      </c>
      <c r="AS280" s="71">
        <f t="shared" si="102"/>
        <v>0</v>
      </c>
      <c r="AT280" s="71">
        <f t="shared" si="102"/>
        <v>0</v>
      </c>
      <c r="AU280" s="71">
        <f t="shared" si="102"/>
        <v>0</v>
      </c>
      <c r="AV280" s="71">
        <f t="shared" si="102"/>
        <v>22800</v>
      </c>
      <c r="AW280" s="71">
        <f t="shared" si="102"/>
        <v>0</v>
      </c>
      <c r="AX280" s="71">
        <f t="shared" si="102"/>
        <v>0</v>
      </c>
      <c r="AY280" s="71">
        <f t="shared" si="102"/>
        <v>0</v>
      </c>
      <c r="AZ280" s="71">
        <f t="shared" si="102"/>
        <v>0</v>
      </c>
      <c r="BA280" s="71">
        <f t="shared" si="102"/>
        <v>0</v>
      </c>
      <c r="BB280" s="71">
        <f t="shared" si="102"/>
        <v>0</v>
      </c>
      <c r="BC280" s="71">
        <f t="shared" si="102"/>
        <v>0</v>
      </c>
      <c r="BD280" s="1"/>
      <c r="BE280" s="1"/>
    </row>
    <row r="281" spans="1:57" s="4" customFormat="1" ht="23.95" customHeight="1" x14ac:dyDescent="0.3">
      <c r="A281" s="81" t="s">
        <v>313</v>
      </c>
      <c r="B281" s="15" t="s">
        <v>171</v>
      </c>
      <c r="C281" s="72">
        <f t="shared" si="96"/>
        <v>4289287</v>
      </c>
      <c r="D281" s="73">
        <f t="shared" ref="D281:AI281" si="103">(D280-D279)*0.25</f>
        <v>95516.75</v>
      </c>
      <c r="E281" s="73">
        <f t="shared" si="103"/>
        <v>0</v>
      </c>
      <c r="F281" s="73">
        <f t="shared" si="103"/>
        <v>100512.75</v>
      </c>
      <c r="G281" s="73">
        <f t="shared" si="103"/>
        <v>0</v>
      </c>
      <c r="H281" s="73">
        <f t="shared" si="103"/>
        <v>0</v>
      </c>
      <c r="I281" s="73">
        <f t="shared" si="103"/>
        <v>55600</v>
      </c>
      <c r="J281" s="73">
        <f t="shared" si="103"/>
        <v>119375</v>
      </c>
      <c r="K281" s="73">
        <f t="shared" si="103"/>
        <v>30400</v>
      </c>
      <c r="L281" s="73">
        <f t="shared" si="103"/>
        <v>0</v>
      </c>
      <c r="M281" s="73">
        <f t="shared" si="103"/>
        <v>0</v>
      </c>
      <c r="N281" s="73">
        <f t="shared" si="103"/>
        <v>0</v>
      </c>
      <c r="O281" s="73">
        <f t="shared" si="103"/>
        <v>0</v>
      </c>
      <c r="P281" s="73">
        <f t="shared" si="103"/>
        <v>58030</v>
      </c>
      <c r="Q281" s="73">
        <f t="shared" si="103"/>
        <v>0</v>
      </c>
      <c r="R281" s="73">
        <f t="shared" si="103"/>
        <v>0</v>
      </c>
      <c r="S281" s="73">
        <f t="shared" si="103"/>
        <v>0</v>
      </c>
      <c r="T281" s="73">
        <f t="shared" si="103"/>
        <v>0</v>
      </c>
      <c r="U281" s="73">
        <f t="shared" si="103"/>
        <v>42875</v>
      </c>
      <c r="V281" s="73">
        <f t="shared" si="103"/>
        <v>0</v>
      </c>
      <c r="W281" s="73">
        <f t="shared" si="103"/>
        <v>19575</v>
      </c>
      <c r="X281" s="73">
        <f t="shared" si="103"/>
        <v>0</v>
      </c>
      <c r="Y281" s="73">
        <f t="shared" si="103"/>
        <v>0</v>
      </c>
      <c r="Z281" s="73">
        <f t="shared" si="103"/>
        <v>0</v>
      </c>
      <c r="AA281" s="73">
        <f t="shared" si="103"/>
        <v>44500</v>
      </c>
      <c r="AB281" s="73">
        <f t="shared" si="103"/>
        <v>0</v>
      </c>
      <c r="AC281" s="73">
        <f t="shared" si="103"/>
        <v>58725</v>
      </c>
      <c r="AD281" s="73">
        <f t="shared" si="103"/>
        <v>0</v>
      </c>
      <c r="AE281" s="73">
        <f t="shared" si="103"/>
        <v>0</v>
      </c>
      <c r="AF281" s="73">
        <f t="shared" si="103"/>
        <v>48400</v>
      </c>
      <c r="AG281" s="73">
        <f t="shared" si="103"/>
        <v>29750</v>
      </c>
      <c r="AH281" s="73">
        <f t="shared" si="103"/>
        <v>0</v>
      </c>
      <c r="AI281" s="73">
        <f t="shared" si="103"/>
        <v>101850</v>
      </c>
      <c r="AJ281" s="73">
        <f t="shared" ref="AJ281:BC281" si="104">(AJ280-AJ279)*0.25</f>
        <v>50000</v>
      </c>
      <c r="AK281" s="73">
        <f t="shared" si="104"/>
        <v>0</v>
      </c>
      <c r="AL281" s="73">
        <f t="shared" si="104"/>
        <v>25875</v>
      </c>
      <c r="AM281" s="73">
        <f t="shared" si="104"/>
        <v>0</v>
      </c>
      <c r="AN281" s="73">
        <f t="shared" si="104"/>
        <v>0</v>
      </c>
      <c r="AO281" s="73">
        <f t="shared" si="104"/>
        <v>0</v>
      </c>
      <c r="AP281" s="73">
        <f t="shared" si="104"/>
        <v>0</v>
      </c>
      <c r="AQ281" s="73">
        <f t="shared" si="104"/>
        <v>86424.75</v>
      </c>
      <c r="AR281" s="73">
        <f t="shared" si="104"/>
        <v>60212.5</v>
      </c>
      <c r="AS281" s="73">
        <f t="shared" si="104"/>
        <v>0</v>
      </c>
      <c r="AT281" s="73">
        <f t="shared" si="104"/>
        <v>0</v>
      </c>
      <c r="AU281" s="73">
        <f t="shared" si="104"/>
        <v>0</v>
      </c>
      <c r="AV281" s="73">
        <f t="shared" si="104"/>
        <v>5700</v>
      </c>
      <c r="AW281" s="73">
        <f t="shared" si="104"/>
        <v>0</v>
      </c>
      <c r="AX281" s="73">
        <f t="shared" si="104"/>
        <v>0</v>
      </c>
      <c r="AY281" s="73">
        <f t="shared" si="104"/>
        <v>0</v>
      </c>
      <c r="AZ281" s="73">
        <f t="shared" si="104"/>
        <v>0</v>
      </c>
      <c r="BA281" s="73">
        <f t="shared" si="104"/>
        <v>0</v>
      </c>
      <c r="BB281" s="73">
        <f t="shared" si="104"/>
        <v>0</v>
      </c>
      <c r="BC281" s="73">
        <f t="shared" si="104"/>
        <v>0</v>
      </c>
      <c r="BD281" s="1"/>
      <c r="BE281" s="1"/>
    </row>
    <row r="282" spans="1:57" s="4" customFormat="1" ht="31.5" customHeight="1" x14ac:dyDescent="0.3">
      <c r="A282" s="81" t="s">
        <v>313</v>
      </c>
      <c r="B282" s="16" t="s">
        <v>172</v>
      </c>
      <c r="C282" s="43">
        <f t="shared" si="96"/>
        <v>1033321.75</v>
      </c>
      <c r="D282" s="71">
        <f t="shared" ref="D282:AI282" si="105">D280+D281</f>
        <v>513583.75</v>
      </c>
      <c r="E282" s="71">
        <f t="shared" si="105"/>
        <v>0</v>
      </c>
      <c r="F282" s="71">
        <f t="shared" si="105"/>
        <v>502563.75</v>
      </c>
      <c r="G282" s="71">
        <f t="shared" si="105"/>
        <v>0</v>
      </c>
      <c r="H282" s="71">
        <f t="shared" si="105"/>
        <v>0</v>
      </c>
      <c r="I282" s="71">
        <f t="shared" si="105"/>
        <v>278000</v>
      </c>
      <c r="J282" s="71">
        <f t="shared" si="105"/>
        <v>596875</v>
      </c>
      <c r="K282" s="71">
        <f t="shared" si="105"/>
        <v>152000</v>
      </c>
      <c r="L282" s="71">
        <f t="shared" si="105"/>
        <v>0</v>
      </c>
      <c r="M282" s="71">
        <f t="shared" si="105"/>
        <v>0</v>
      </c>
      <c r="N282" s="71">
        <f t="shared" si="105"/>
        <v>0</v>
      </c>
      <c r="O282" s="71">
        <f t="shared" si="105"/>
        <v>0</v>
      </c>
      <c r="P282" s="71">
        <f t="shared" si="105"/>
        <v>290150</v>
      </c>
      <c r="Q282" s="71">
        <f t="shared" si="105"/>
        <v>0</v>
      </c>
      <c r="R282" s="71">
        <f t="shared" si="105"/>
        <v>0</v>
      </c>
      <c r="S282" s="71">
        <f t="shared" si="105"/>
        <v>0</v>
      </c>
      <c r="T282" s="71">
        <f t="shared" si="105"/>
        <v>0</v>
      </c>
      <c r="U282" s="71">
        <f t="shared" si="105"/>
        <v>334375</v>
      </c>
      <c r="V282" s="71">
        <f t="shared" si="105"/>
        <v>0</v>
      </c>
      <c r="W282" s="71">
        <f t="shared" si="105"/>
        <v>97875</v>
      </c>
      <c r="X282" s="71">
        <f t="shared" si="105"/>
        <v>0</v>
      </c>
      <c r="Y282" s="71">
        <f t="shared" si="105"/>
        <v>0</v>
      </c>
      <c r="Z282" s="71">
        <f t="shared" si="105"/>
        <v>0</v>
      </c>
      <c r="AA282" s="71">
        <f t="shared" si="105"/>
        <v>222500</v>
      </c>
      <c r="AB282" s="71">
        <f t="shared" si="105"/>
        <v>0</v>
      </c>
      <c r="AC282" s="71">
        <f t="shared" si="105"/>
        <v>293625</v>
      </c>
      <c r="AD282" s="71">
        <f t="shared" si="105"/>
        <v>0</v>
      </c>
      <c r="AE282" s="71">
        <f t="shared" si="105"/>
        <v>0</v>
      </c>
      <c r="AF282" s="71">
        <f t="shared" si="105"/>
        <v>242000</v>
      </c>
      <c r="AG282" s="71">
        <f t="shared" si="105"/>
        <v>148750</v>
      </c>
      <c r="AH282" s="71">
        <f t="shared" si="105"/>
        <v>0</v>
      </c>
      <c r="AI282" s="71">
        <f t="shared" si="105"/>
        <v>509250</v>
      </c>
      <c r="AJ282" s="71">
        <f t="shared" ref="AJ282:BC282" si="106">AJ280+AJ281</f>
        <v>250000</v>
      </c>
      <c r="AK282" s="71">
        <f t="shared" si="106"/>
        <v>0</v>
      </c>
      <c r="AL282" s="71">
        <f t="shared" si="106"/>
        <v>129375</v>
      </c>
      <c r="AM282" s="71">
        <f t="shared" si="106"/>
        <v>0</v>
      </c>
      <c r="AN282" s="71">
        <f t="shared" si="106"/>
        <v>0</v>
      </c>
      <c r="AO282" s="71">
        <f t="shared" si="106"/>
        <v>0</v>
      </c>
      <c r="AP282" s="71">
        <f t="shared" si="106"/>
        <v>0</v>
      </c>
      <c r="AQ282" s="71">
        <f t="shared" si="106"/>
        <v>432123.75</v>
      </c>
      <c r="AR282" s="71">
        <f t="shared" si="106"/>
        <v>301062.5</v>
      </c>
      <c r="AS282" s="71">
        <f t="shared" si="106"/>
        <v>0</v>
      </c>
      <c r="AT282" s="71">
        <f t="shared" si="106"/>
        <v>0</v>
      </c>
      <c r="AU282" s="71">
        <f t="shared" si="106"/>
        <v>0</v>
      </c>
      <c r="AV282" s="71">
        <f t="shared" si="106"/>
        <v>28500</v>
      </c>
      <c r="AW282" s="71">
        <f t="shared" si="106"/>
        <v>0</v>
      </c>
      <c r="AX282" s="71">
        <f t="shared" si="106"/>
        <v>0</v>
      </c>
      <c r="AY282" s="71">
        <f t="shared" si="106"/>
        <v>0</v>
      </c>
      <c r="AZ282" s="71">
        <f t="shared" si="106"/>
        <v>0</v>
      </c>
      <c r="BA282" s="71">
        <f t="shared" si="106"/>
        <v>0</v>
      </c>
      <c r="BB282" s="71">
        <f t="shared" si="106"/>
        <v>0</v>
      </c>
      <c r="BC282" s="71">
        <f t="shared" si="106"/>
        <v>0</v>
      </c>
      <c r="BD282" s="1"/>
      <c r="BE282" s="1"/>
    </row>
    <row r="283" spans="1:57" ht="409.5" x14ac:dyDescent="0.3">
      <c r="A283" s="81" t="s">
        <v>313</v>
      </c>
      <c r="B283" s="17" t="s">
        <v>257</v>
      </c>
      <c r="C283" s="43">
        <f t="shared" si="96"/>
        <v>5322608.75</v>
      </c>
      <c r="D283" s="74">
        <f>D282*50%</f>
        <v>256791.875</v>
      </c>
      <c r="E283" s="74">
        <f>E282*0%</f>
        <v>0</v>
      </c>
      <c r="F283" s="74">
        <f t="shared" ref="F283:AI283" si="107">F282*50%</f>
        <v>251281.875</v>
      </c>
      <c r="G283" s="74">
        <f t="shared" si="107"/>
        <v>0</v>
      </c>
      <c r="H283" s="74">
        <f t="shared" si="107"/>
        <v>0</v>
      </c>
      <c r="I283" s="74">
        <f t="shared" si="107"/>
        <v>139000</v>
      </c>
      <c r="J283" s="74">
        <f t="shared" si="107"/>
        <v>298437.5</v>
      </c>
      <c r="K283" s="74">
        <f t="shared" si="107"/>
        <v>76000</v>
      </c>
      <c r="L283" s="74">
        <f t="shared" si="107"/>
        <v>0</v>
      </c>
      <c r="M283" s="74">
        <f t="shared" si="107"/>
        <v>0</v>
      </c>
      <c r="N283" s="74">
        <f t="shared" si="107"/>
        <v>0</v>
      </c>
      <c r="O283" s="74">
        <f t="shared" si="107"/>
        <v>0</v>
      </c>
      <c r="P283" s="74">
        <f t="shared" si="107"/>
        <v>145075</v>
      </c>
      <c r="Q283" s="74">
        <f t="shared" si="107"/>
        <v>0</v>
      </c>
      <c r="R283" s="74">
        <f t="shared" si="107"/>
        <v>0</v>
      </c>
      <c r="S283" s="74">
        <f t="shared" si="107"/>
        <v>0</v>
      </c>
      <c r="T283" s="74">
        <f t="shared" si="107"/>
        <v>0</v>
      </c>
      <c r="U283" s="74">
        <f t="shared" si="107"/>
        <v>167187.5</v>
      </c>
      <c r="V283" s="74">
        <f t="shared" si="107"/>
        <v>0</v>
      </c>
      <c r="W283" s="74">
        <f t="shared" si="107"/>
        <v>48937.5</v>
      </c>
      <c r="X283" s="74">
        <f t="shared" si="107"/>
        <v>0</v>
      </c>
      <c r="Y283" s="74">
        <f t="shared" si="107"/>
        <v>0</v>
      </c>
      <c r="Z283" s="74">
        <f t="shared" si="107"/>
        <v>0</v>
      </c>
      <c r="AA283" s="74">
        <f t="shared" si="107"/>
        <v>111250</v>
      </c>
      <c r="AB283" s="74">
        <f t="shared" si="107"/>
        <v>0</v>
      </c>
      <c r="AC283" s="74">
        <f t="shared" si="107"/>
        <v>146812.5</v>
      </c>
      <c r="AD283" s="74">
        <f t="shared" si="107"/>
        <v>0</v>
      </c>
      <c r="AE283" s="74">
        <f t="shared" si="107"/>
        <v>0</v>
      </c>
      <c r="AF283" s="74">
        <f t="shared" si="107"/>
        <v>121000</v>
      </c>
      <c r="AG283" s="74">
        <f t="shared" si="107"/>
        <v>74375</v>
      </c>
      <c r="AH283" s="74">
        <f t="shared" si="107"/>
        <v>0</v>
      </c>
      <c r="AI283" s="74">
        <f t="shared" si="107"/>
        <v>254625</v>
      </c>
      <c r="AJ283" s="74">
        <f>AJ282*0%</f>
        <v>0</v>
      </c>
      <c r="AK283" s="74">
        <f t="shared" ref="AK283:BC283" si="108">AK282*50%</f>
        <v>0</v>
      </c>
      <c r="AL283" s="74">
        <f t="shared" si="108"/>
        <v>64687.5</v>
      </c>
      <c r="AM283" s="74">
        <f t="shared" si="108"/>
        <v>0</v>
      </c>
      <c r="AN283" s="74">
        <f t="shared" si="108"/>
        <v>0</v>
      </c>
      <c r="AO283" s="74">
        <f t="shared" si="108"/>
        <v>0</v>
      </c>
      <c r="AP283" s="74">
        <f t="shared" si="108"/>
        <v>0</v>
      </c>
      <c r="AQ283" s="74">
        <f t="shared" si="108"/>
        <v>216061.875</v>
      </c>
      <c r="AR283" s="74">
        <f t="shared" si="108"/>
        <v>150531.25</v>
      </c>
      <c r="AS283" s="74">
        <f t="shared" si="108"/>
        <v>0</v>
      </c>
      <c r="AT283" s="74">
        <f t="shared" si="108"/>
        <v>0</v>
      </c>
      <c r="AU283" s="74">
        <f t="shared" si="108"/>
        <v>0</v>
      </c>
      <c r="AV283" s="74">
        <f t="shared" si="108"/>
        <v>14250</v>
      </c>
      <c r="AW283" s="74">
        <f t="shared" si="108"/>
        <v>0</v>
      </c>
      <c r="AX283" s="74">
        <f t="shared" si="108"/>
        <v>0</v>
      </c>
      <c r="AY283" s="74">
        <f t="shared" si="108"/>
        <v>0</v>
      </c>
      <c r="AZ283" s="74">
        <f t="shared" si="108"/>
        <v>0</v>
      </c>
      <c r="BA283" s="74">
        <f t="shared" si="108"/>
        <v>0</v>
      </c>
      <c r="BB283" s="74">
        <f t="shared" si="108"/>
        <v>0</v>
      </c>
      <c r="BC283" s="74">
        <f t="shared" si="108"/>
        <v>0</v>
      </c>
    </row>
    <row r="284" spans="1:57" x14ac:dyDescent="0.3">
      <c r="A284" s="103"/>
      <c r="B284" s="103"/>
      <c r="C284" s="35"/>
      <c r="D284" s="103"/>
      <c r="E284" s="103"/>
      <c r="F284" s="103"/>
      <c r="G284" s="103"/>
      <c r="H284" s="103"/>
      <c r="I284" s="103"/>
      <c r="J284" s="103"/>
      <c r="K284" s="103"/>
      <c r="L284" s="103"/>
      <c r="M284" s="103"/>
      <c r="N284" s="103"/>
      <c r="O284" s="103"/>
      <c r="P284" s="103"/>
      <c r="Q284" s="103"/>
      <c r="R284" s="103"/>
      <c r="S284" s="103"/>
      <c r="T284" s="103"/>
      <c r="U284" s="103"/>
      <c r="V284" s="103"/>
      <c r="W284" s="103"/>
      <c r="X284" s="103"/>
      <c r="Y284" s="103"/>
      <c r="Z284" s="103"/>
      <c r="AA284" s="103"/>
      <c r="AB284" s="103"/>
      <c r="AC284" s="103"/>
      <c r="AD284" s="103"/>
      <c r="AE284" s="103"/>
      <c r="AF284" s="103"/>
      <c r="AG284" s="103"/>
      <c r="AH284" s="103"/>
      <c r="AI284" s="103"/>
      <c r="AJ284" s="103"/>
      <c r="AK284" s="103"/>
      <c r="AL284" s="103"/>
      <c r="AM284" s="103"/>
      <c r="AN284" s="103"/>
      <c r="AO284" s="103"/>
      <c r="AP284" s="103"/>
      <c r="AQ284" s="103"/>
      <c r="AR284" s="103"/>
      <c r="AS284" s="103"/>
      <c r="AT284" s="103"/>
      <c r="AU284" s="103"/>
      <c r="AV284" s="103"/>
      <c r="AW284" s="103"/>
      <c r="AX284" s="103"/>
      <c r="AY284" s="103"/>
      <c r="AZ284" s="103"/>
      <c r="BA284" s="103"/>
      <c r="BB284" s="103"/>
      <c r="BC284" s="103"/>
    </row>
    <row r="285" spans="1:57" s="6" customFormat="1" ht="23.95" customHeight="1" x14ac:dyDescent="0.3">
      <c r="A285" s="7"/>
      <c r="B285" s="96"/>
      <c r="C285" s="36"/>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0"/>
      <c r="BE285" s="10"/>
    </row>
    <row r="286" spans="1:57" s="6" customFormat="1" ht="23.95" customHeight="1" x14ac:dyDescent="0.3">
      <c r="A286" s="92" t="s">
        <v>336</v>
      </c>
      <c r="B286" s="23" t="s">
        <v>162</v>
      </c>
      <c r="C286" s="62">
        <f t="shared" ref="C286:AH286" si="109">C272+C234+C193+C145+C101+C67+C23</f>
        <v>2098.4633333333331</v>
      </c>
      <c r="D286" s="63">
        <f t="shared" si="109"/>
        <v>170.5</v>
      </c>
      <c r="E286" s="63">
        <f t="shared" si="109"/>
        <v>15.5</v>
      </c>
      <c r="F286" s="63">
        <f t="shared" si="109"/>
        <v>108.35</v>
      </c>
      <c r="G286" s="63">
        <f t="shared" si="109"/>
        <v>113.5</v>
      </c>
      <c r="H286" s="63">
        <f t="shared" si="109"/>
        <v>180</v>
      </c>
      <c r="I286" s="63">
        <f t="shared" si="109"/>
        <v>138.75</v>
      </c>
      <c r="J286" s="63">
        <f t="shared" si="109"/>
        <v>78</v>
      </c>
      <c r="K286" s="63">
        <f t="shared" si="109"/>
        <v>19</v>
      </c>
      <c r="L286" s="63">
        <f t="shared" si="109"/>
        <v>14.5</v>
      </c>
      <c r="M286" s="63">
        <f t="shared" si="109"/>
        <v>1</v>
      </c>
      <c r="N286" s="63">
        <f t="shared" si="109"/>
        <v>115.6</v>
      </c>
      <c r="O286" s="63">
        <f t="shared" si="109"/>
        <v>10</v>
      </c>
      <c r="P286" s="63">
        <f t="shared" si="109"/>
        <v>141.75</v>
      </c>
      <c r="Q286" s="63">
        <f t="shared" si="109"/>
        <v>33</v>
      </c>
      <c r="R286" s="63">
        <f t="shared" si="109"/>
        <v>51</v>
      </c>
      <c r="S286" s="63">
        <f t="shared" si="109"/>
        <v>50.749999999999993</v>
      </c>
      <c r="T286" s="63">
        <f t="shared" si="109"/>
        <v>24.5</v>
      </c>
      <c r="U286" s="63">
        <f t="shared" si="109"/>
        <v>17</v>
      </c>
      <c r="V286" s="63">
        <f t="shared" si="109"/>
        <v>12</v>
      </c>
      <c r="W286" s="63">
        <f t="shared" si="109"/>
        <v>15</v>
      </c>
      <c r="X286" s="63">
        <f t="shared" si="109"/>
        <v>30</v>
      </c>
      <c r="Y286" s="63">
        <f t="shared" si="109"/>
        <v>6</v>
      </c>
      <c r="Z286" s="63">
        <f t="shared" si="109"/>
        <v>10</v>
      </c>
      <c r="AA286" s="63">
        <f t="shared" si="109"/>
        <v>20</v>
      </c>
      <c r="AB286" s="63">
        <f t="shared" si="109"/>
        <v>18.666666666666664</v>
      </c>
      <c r="AC286" s="63">
        <f t="shared" si="109"/>
        <v>27</v>
      </c>
      <c r="AD286" s="63">
        <f t="shared" si="109"/>
        <v>35.333333333333329</v>
      </c>
      <c r="AE286" s="63">
        <f t="shared" si="109"/>
        <v>115</v>
      </c>
      <c r="AF286" s="63">
        <f t="shared" si="109"/>
        <v>47.1</v>
      </c>
      <c r="AG286" s="63">
        <f t="shared" si="109"/>
        <v>39.5</v>
      </c>
      <c r="AH286" s="63">
        <f t="shared" si="109"/>
        <v>32</v>
      </c>
      <c r="AI286" s="63">
        <f t="shared" ref="AI286:BC286" si="110">AI272+AI234+AI193+AI145+AI101+AI67+AI23</f>
        <v>42</v>
      </c>
      <c r="AJ286" s="63">
        <f t="shared" si="110"/>
        <v>20</v>
      </c>
      <c r="AK286" s="63">
        <f t="shared" si="110"/>
        <v>84</v>
      </c>
      <c r="AL286" s="63">
        <f t="shared" si="110"/>
        <v>37.5</v>
      </c>
      <c r="AM286" s="63">
        <f t="shared" si="110"/>
        <v>85.583333333333329</v>
      </c>
      <c r="AN286" s="63">
        <f t="shared" si="110"/>
        <v>55</v>
      </c>
      <c r="AO286" s="63">
        <f t="shared" si="110"/>
        <v>16</v>
      </c>
      <c r="AP286" s="63">
        <f t="shared" si="110"/>
        <v>40</v>
      </c>
      <c r="AQ286" s="63">
        <f t="shared" si="110"/>
        <v>31</v>
      </c>
      <c r="AR286" s="63">
        <f t="shared" si="110"/>
        <v>111.5</v>
      </c>
      <c r="AS286" s="63">
        <f t="shared" si="110"/>
        <v>15</v>
      </c>
      <c r="AT286" s="63">
        <f t="shared" si="110"/>
        <v>101.48</v>
      </c>
      <c r="AU286" s="63">
        <f t="shared" si="110"/>
        <v>107</v>
      </c>
      <c r="AV286" s="63">
        <f t="shared" si="110"/>
        <v>19</v>
      </c>
      <c r="AW286" s="63">
        <f t="shared" si="110"/>
        <v>62.25</v>
      </c>
      <c r="AX286" s="63">
        <f t="shared" si="110"/>
        <v>7</v>
      </c>
      <c r="AY286" s="63">
        <f t="shared" si="110"/>
        <v>159.5</v>
      </c>
      <c r="AZ286" s="63">
        <f t="shared" si="110"/>
        <v>18</v>
      </c>
      <c r="BA286" s="63">
        <f t="shared" si="110"/>
        <v>25</v>
      </c>
      <c r="BB286" s="63">
        <f t="shared" si="110"/>
        <v>0</v>
      </c>
      <c r="BC286" s="63">
        <f t="shared" si="110"/>
        <v>40.5</v>
      </c>
      <c r="BD286" s="10"/>
      <c r="BE286" s="10"/>
    </row>
    <row r="287" spans="1:57" s="4" customFormat="1" ht="23.95" customHeight="1" x14ac:dyDescent="0.3">
      <c r="A287" s="92" t="s">
        <v>336</v>
      </c>
      <c r="B287" s="24" t="s">
        <v>163</v>
      </c>
      <c r="C287" s="64">
        <f t="shared" ref="C287:AH287" si="111">C273+C235+C194+C146+C102+C68+C24</f>
        <v>2767.6133333333337</v>
      </c>
      <c r="D287" s="65">
        <f t="shared" si="111"/>
        <v>1431640</v>
      </c>
      <c r="E287" s="65">
        <f t="shared" si="111"/>
        <v>206345</v>
      </c>
      <c r="F287" s="65">
        <f t="shared" si="111"/>
        <v>1170042.8500000001</v>
      </c>
      <c r="G287" s="65">
        <f t="shared" si="111"/>
        <v>936375</v>
      </c>
      <c r="H287" s="65">
        <f t="shared" si="111"/>
        <v>1197582</v>
      </c>
      <c r="I287" s="65">
        <f t="shared" si="111"/>
        <v>1433295.5</v>
      </c>
      <c r="J287" s="65">
        <f t="shared" si="111"/>
        <v>499200</v>
      </c>
      <c r="K287" s="65">
        <f t="shared" si="111"/>
        <v>121600</v>
      </c>
      <c r="L287" s="65">
        <f t="shared" si="111"/>
        <v>69600</v>
      </c>
      <c r="M287" s="65">
        <f t="shared" si="111"/>
        <v>4000</v>
      </c>
      <c r="N287" s="65">
        <f t="shared" si="111"/>
        <v>404600</v>
      </c>
      <c r="O287" s="65">
        <f t="shared" si="111"/>
        <v>41000</v>
      </c>
      <c r="P287" s="65">
        <f t="shared" si="111"/>
        <v>491400</v>
      </c>
      <c r="Q287" s="65">
        <f t="shared" si="111"/>
        <v>214500</v>
      </c>
      <c r="R287" s="65">
        <f t="shared" si="111"/>
        <v>331500</v>
      </c>
      <c r="S287" s="65">
        <f t="shared" si="111"/>
        <v>234464.99999999997</v>
      </c>
      <c r="T287" s="65">
        <f t="shared" si="111"/>
        <v>89988.5</v>
      </c>
      <c r="U287" s="65">
        <f t="shared" si="111"/>
        <v>205700</v>
      </c>
      <c r="V287" s="65">
        <f t="shared" si="111"/>
        <v>91728</v>
      </c>
      <c r="W287" s="65">
        <f t="shared" si="111"/>
        <v>70200</v>
      </c>
      <c r="X287" s="65">
        <f t="shared" si="111"/>
        <v>150000</v>
      </c>
      <c r="Y287" s="65">
        <f t="shared" si="111"/>
        <v>48000</v>
      </c>
      <c r="Z287" s="65">
        <f t="shared" si="111"/>
        <v>80000</v>
      </c>
      <c r="AA287" s="65">
        <f t="shared" si="111"/>
        <v>160000</v>
      </c>
      <c r="AB287" s="65">
        <f t="shared" si="111"/>
        <v>113213.33333333331</v>
      </c>
      <c r="AC287" s="65">
        <f t="shared" si="111"/>
        <v>234900</v>
      </c>
      <c r="AD287" s="65">
        <f t="shared" si="111"/>
        <v>180906.66666666666</v>
      </c>
      <c r="AE287" s="65">
        <f t="shared" si="111"/>
        <v>435620</v>
      </c>
      <c r="AF287" s="65">
        <f t="shared" si="111"/>
        <v>565200</v>
      </c>
      <c r="AG287" s="65">
        <f t="shared" si="111"/>
        <v>237000</v>
      </c>
      <c r="AH287" s="65">
        <f t="shared" si="111"/>
        <v>121848</v>
      </c>
      <c r="AI287" s="65">
        <f t="shared" ref="AI287:BC287" si="112">AI273+AI235+AI194+AI146+AI102+AI68+AI24</f>
        <v>407400</v>
      </c>
      <c r="AJ287" s="65">
        <f t="shared" si="112"/>
        <v>200000</v>
      </c>
      <c r="AK287" s="65">
        <f t="shared" si="112"/>
        <v>210000</v>
      </c>
      <c r="AL287" s="65">
        <f t="shared" si="112"/>
        <v>233092.5</v>
      </c>
      <c r="AM287" s="65">
        <f t="shared" si="112"/>
        <v>501946.25</v>
      </c>
      <c r="AN287" s="65">
        <f t="shared" si="112"/>
        <v>346500</v>
      </c>
      <c r="AO287" s="65">
        <f t="shared" si="112"/>
        <v>157312</v>
      </c>
      <c r="AP287" s="65">
        <f t="shared" si="112"/>
        <v>175000</v>
      </c>
      <c r="AQ287" s="65">
        <f t="shared" si="112"/>
        <v>304699</v>
      </c>
      <c r="AR287" s="65">
        <f t="shared" si="112"/>
        <v>1393750</v>
      </c>
      <c r="AS287" s="65">
        <f t="shared" si="112"/>
        <v>150000</v>
      </c>
      <c r="AT287" s="65">
        <f t="shared" si="112"/>
        <v>309617.95199999999</v>
      </c>
      <c r="AU287" s="65">
        <f t="shared" si="112"/>
        <v>417934</v>
      </c>
      <c r="AV287" s="65">
        <f t="shared" si="112"/>
        <v>22800</v>
      </c>
      <c r="AW287" s="65">
        <f t="shared" si="112"/>
        <v>152512.5</v>
      </c>
      <c r="AX287" s="65">
        <f t="shared" si="112"/>
        <v>17360</v>
      </c>
      <c r="AY287" s="65">
        <f t="shared" si="112"/>
        <v>231275</v>
      </c>
      <c r="AZ287" s="65">
        <f t="shared" si="112"/>
        <v>180000</v>
      </c>
      <c r="BA287" s="65">
        <f t="shared" si="112"/>
        <v>90000</v>
      </c>
      <c r="BB287" s="65">
        <f t="shared" si="112"/>
        <v>0</v>
      </c>
      <c r="BC287" s="65">
        <f t="shared" si="112"/>
        <v>324000</v>
      </c>
      <c r="BD287" s="1"/>
      <c r="BE287" s="1"/>
    </row>
    <row r="288" spans="1:57" s="4" customFormat="1" ht="23.95" customHeight="1" x14ac:dyDescent="0.3">
      <c r="A288" s="92" t="s">
        <v>336</v>
      </c>
      <c r="B288" s="12" t="s">
        <v>164</v>
      </c>
      <c r="C288" s="64">
        <f t="shared" ref="C288:AH288" si="113">C274+C236+C195+C147+C103+C69+C25</f>
        <v>17396649.052000001</v>
      </c>
      <c r="D288" s="65">
        <f t="shared" si="113"/>
        <v>61200</v>
      </c>
      <c r="E288" s="65">
        <f t="shared" si="113"/>
        <v>8000</v>
      </c>
      <c r="F288" s="65">
        <f t="shared" si="113"/>
        <v>52387</v>
      </c>
      <c r="G288" s="65">
        <f t="shared" si="113"/>
        <v>27000</v>
      </c>
      <c r="H288" s="65">
        <f t="shared" si="113"/>
        <v>69200</v>
      </c>
      <c r="I288" s="65">
        <f t="shared" si="113"/>
        <v>34000</v>
      </c>
      <c r="J288" s="65">
        <f t="shared" si="113"/>
        <v>40000</v>
      </c>
      <c r="K288" s="65">
        <f t="shared" si="113"/>
        <v>0</v>
      </c>
      <c r="L288" s="65">
        <f t="shared" si="113"/>
        <v>9000</v>
      </c>
      <c r="M288" s="65">
        <f t="shared" si="113"/>
        <v>0</v>
      </c>
      <c r="N288" s="65">
        <f t="shared" si="113"/>
        <v>24000</v>
      </c>
      <c r="O288" s="65">
        <f t="shared" si="113"/>
        <v>0</v>
      </c>
      <c r="P288" s="65">
        <f t="shared" si="113"/>
        <v>64900</v>
      </c>
      <c r="Q288" s="65">
        <f t="shared" si="113"/>
        <v>29710</v>
      </c>
      <c r="R288" s="65">
        <f t="shared" si="113"/>
        <v>0</v>
      </c>
      <c r="S288" s="65">
        <f t="shared" si="113"/>
        <v>24200</v>
      </c>
      <c r="T288" s="65">
        <f t="shared" si="113"/>
        <v>8000</v>
      </c>
      <c r="U288" s="65">
        <f t="shared" si="113"/>
        <v>35200</v>
      </c>
      <c r="V288" s="65">
        <f t="shared" si="113"/>
        <v>15000</v>
      </c>
      <c r="W288" s="65">
        <f t="shared" si="113"/>
        <v>8100</v>
      </c>
      <c r="X288" s="65">
        <f t="shared" si="113"/>
        <v>14000</v>
      </c>
      <c r="Y288" s="65">
        <f t="shared" si="113"/>
        <v>9000</v>
      </c>
      <c r="Z288" s="65">
        <f t="shared" si="113"/>
        <v>15000</v>
      </c>
      <c r="AA288" s="65">
        <f t="shared" si="113"/>
        <v>18000</v>
      </c>
      <c r="AB288" s="65">
        <f t="shared" si="113"/>
        <v>7200</v>
      </c>
      <c r="AC288" s="65">
        <f t="shared" si="113"/>
        <v>0</v>
      </c>
      <c r="AD288" s="65">
        <f t="shared" si="113"/>
        <v>14000</v>
      </c>
      <c r="AE288" s="65">
        <f t="shared" si="113"/>
        <v>34500</v>
      </c>
      <c r="AF288" s="65">
        <f t="shared" si="113"/>
        <v>54400</v>
      </c>
      <c r="AG288" s="65">
        <f t="shared" si="113"/>
        <v>17000</v>
      </c>
      <c r="AH288" s="65">
        <f t="shared" si="113"/>
        <v>0</v>
      </c>
      <c r="AI288" s="65">
        <f t="shared" ref="AI288:BC288" si="114">AI274+AI236+AI195+AI147+AI103+AI69+AI25</f>
        <v>0</v>
      </c>
      <c r="AJ288" s="65">
        <f t="shared" si="114"/>
        <v>0</v>
      </c>
      <c r="AK288" s="65">
        <f t="shared" si="114"/>
        <v>24000</v>
      </c>
      <c r="AL288" s="65">
        <f t="shared" si="114"/>
        <v>16500</v>
      </c>
      <c r="AM288" s="65">
        <f t="shared" si="114"/>
        <v>8200</v>
      </c>
      <c r="AN288" s="65">
        <f t="shared" si="114"/>
        <v>16500</v>
      </c>
      <c r="AO288" s="65">
        <f t="shared" si="114"/>
        <v>0</v>
      </c>
      <c r="AP288" s="65">
        <f t="shared" si="114"/>
        <v>23800</v>
      </c>
      <c r="AQ288" s="65">
        <f t="shared" si="114"/>
        <v>14000</v>
      </c>
      <c r="AR288" s="65">
        <f t="shared" si="114"/>
        <v>50400</v>
      </c>
      <c r="AS288" s="65">
        <f t="shared" si="114"/>
        <v>0</v>
      </c>
      <c r="AT288" s="65">
        <f t="shared" si="114"/>
        <v>12500</v>
      </c>
      <c r="AU288" s="65">
        <f t="shared" si="114"/>
        <v>73894</v>
      </c>
      <c r="AV288" s="65">
        <f t="shared" si="114"/>
        <v>0</v>
      </c>
      <c r="AW288" s="65">
        <f t="shared" si="114"/>
        <v>21600</v>
      </c>
      <c r="AX288" s="65">
        <f t="shared" si="114"/>
        <v>7000</v>
      </c>
      <c r="AY288" s="65">
        <f t="shared" si="114"/>
        <v>18000</v>
      </c>
      <c r="AZ288" s="65">
        <f t="shared" si="114"/>
        <v>0</v>
      </c>
      <c r="BA288" s="65">
        <f t="shared" si="114"/>
        <v>0</v>
      </c>
      <c r="BB288" s="65">
        <f t="shared" si="114"/>
        <v>0</v>
      </c>
      <c r="BC288" s="65">
        <f t="shared" si="114"/>
        <v>0</v>
      </c>
      <c r="BD288" s="9"/>
      <c r="BE288" s="9"/>
    </row>
    <row r="289" spans="1:57" s="4" customFormat="1" ht="23.95" customHeight="1" x14ac:dyDescent="0.3">
      <c r="A289" s="92" t="s">
        <v>336</v>
      </c>
      <c r="B289" s="12" t="s">
        <v>165</v>
      </c>
      <c r="C289" s="64">
        <f t="shared" ref="C289:AH289" si="115">C275+C237+C196+C148+C104+C70+C26</f>
        <v>979391</v>
      </c>
      <c r="D289" s="65">
        <f t="shared" si="115"/>
        <v>81000</v>
      </c>
      <c r="E289" s="65">
        <f t="shared" si="115"/>
        <v>0</v>
      </c>
      <c r="F289" s="65">
        <f t="shared" si="115"/>
        <v>195080</v>
      </c>
      <c r="G289" s="65">
        <f t="shared" si="115"/>
        <v>30000</v>
      </c>
      <c r="H289" s="65">
        <f t="shared" si="115"/>
        <v>290640</v>
      </c>
      <c r="I289" s="65">
        <f t="shared" si="115"/>
        <v>98500</v>
      </c>
      <c r="J289" s="65">
        <f t="shared" si="115"/>
        <v>52500</v>
      </c>
      <c r="K289" s="65">
        <f t="shared" si="115"/>
        <v>0</v>
      </c>
      <c r="L289" s="65">
        <f t="shared" si="115"/>
        <v>700</v>
      </c>
      <c r="M289" s="65">
        <f t="shared" si="115"/>
        <v>0</v>
      </c>
      <c r="N289" s="65">
        <f t="shared" si="115"/>
        <v>65000</v>
      </c>
      <c r="O289" s="65">
        <f t="shared" si="115"/>
        <v>0</v>
      </c>
      <c r="P289" s="65">
        <f t="shared" si="115"/>
        <v>52000</v>
      </c>
      <c r="Q289" s="65">
        <f t="shared" si="115"/>
        <v>24200</v>
      </c>
      <c r="R289" s="65">
        <f t="shared" si="115"/>
        <v>0</v>
      </c>
      <c r="S289" s="65">
        <f t="shared" si="115"/>
        <v>35300</v>
      </c>
      <c r="T289" s="65">
        <f t="shared" si="115"/>
        <v>0</v>
      </c>
      <c r="U289" s="65">
        <f t="shared" si="115"/>
        <v>20000</v>
      </c>
      <c r="V289" s="65">
        <f t="shared" si="115"/>
        <v>15000</v>
      </c>
      <c r="W289" s="65">
        <f t="shared" si="115"/>
        <v>0</v>
      </c>
      <c r="X289" s="65">
        <f t="shared" si="115"/>
        <v>20000</v>
      </c>
      <c r="Y289" s="65">
        <f t="shared" si="115"/>
        <v>0</v>
      </c>
      <c r="Z289" s="65">
        <f t="shared" si="115"/>
        <v>0</v>
      </c>
      <c r="AA289" s="65">
        <f t="shared" si="115"/>
        <v>0</v>
      </c>
      <c r="AB289" s="65">
        <f t="shared" si="115"/>
        <v>20000</v>
      </c>
      <c r="AC289" s="65">
        <f t="shared" si="115"/>
        <v>0</v>
      </c>
      <c r="AD289" s="65">
        <f t="shared" si="115"/>
        <v>20000</v>
      </c>
      <c r="AE289" s="65">
        <f t="shared" si="115"/>
        <v>30000</v>
      </c>
      <c r="AF289" s="65">
        <f t="shared" si="115"/>
        <v>5000</v>
      </c>
      <c r="AG289" s="65">
        <f t="shared" si="115"/>
        <v>31000</v>
      </c>
      <c r="AH289" s="65">
        <f t="shared" si="115"/>
        <v>0</v>
      </c>
      <c r="AI289" s="65">
        <f t="shared" ref="AI289:BC289" si="116">AI275+AI237+AI196+AI148+AI104+AI70+AI26</f>
        <v>0</v>
      </c>
      <c r="AJ289" s="65">
        <f t="shared" si="116"/>
        <v>0</v>
      </c>
      <c r="AK289" s="65">
        <f t="shared" si="116"/>
        <v>36000</v>
      </c>
      <c r="AL289" s="65">
        <f t="shared" si="116"/>
        <v>2500</v>
      </c>
      <c r="AM289" s="65">
        <f t="shared" si="116"/>
        <v>48000</v>
      </c>
      <c r="AN289" s="65">
        <f t="shared" si="116"/>
        <v>33500</v>
      </c>
      <c r="AO289" s="65">
        <f t="shared" si="116"/>
        <v>0</v>
      </c>
      <c r="AP289" s="65">
        <f t="shared" si="116"/>
        <v>22000</v>
      </c>
      <c r="AQ289" s="65">
        <f t="shared" si="116"/>
        <v>23000</v>
      </c>
      <c r="AR289" s="65">
        <f t="shared" si="116"/>
        <v>6500</v>
      </c>
      <c r="AS289" s="65">
        <f t="shared" si="116"/>
        <v>0</v>
      </c>
      <c r="AT289" s="65">
        <f t="shared" si="116"/>
        <v>10000</v>
      </c>
      <c r="AU289" s="65">
        <f t="shared" si="116"/>
        <v>106964</v>
      </c>
      <c r="AV289" s="65">
        <f t="shared" si="116"/>
        <v>0</v>
      </c>
      <c r="AW289" s="65">
        <f t="shared" si="116"/>
        <v>16000</v>
      </c>
      <c r="AX289" s="65">
        <f t="shared" si="116"/>
        <v>0</v>
      </c>
      <c r="AY289" s="65">
        <f t="shared" si="116"/>
        <v>29000</v>
      </c>
      <c r="AZ289" s="65">
        <f t="shared" si="116"/>
        <v>0</v>
      </c>
      <c r="BA289" s="65">
        <f t="shared" si="116"/>
        <v>0</v>
      </c>
      <c r="BB289" s="65">
        <f t="shared" si="116"/>
        <v>0</v>
      </c>
      <c r="BC289" s="65">
        <f t="shared" si="116"/>
        <v>0</v>
      </c>
      <c r="BD289" s="9"/>
      <c r="BE289" s="9"/>
    </row>
    <row r="290" spans="1:57" s="4" customFormat="1" ht="23.95" customHeight="1" x14ac:dyDescent="0.3">
      <c r="A290" s="92" t="s">
        <v>336</v>
      </c>
      <c r="B290" s="12" t="s">
        <v>166</v>
      </c>
      <c r="C290" s="64">
        <f t="shared" ref="C290:AH290" si="117">C276+C238+C197+C149+C105+C71+C27</f>
        <v>1419384</v>
      </c>
      <c r="D290" s="65">
        <f t="shared" si="117"/>
        <v>0</v>
      </c>
      <c r="E290" s="65">
        <f t="shared" si="117"/>
        <v>0</v>
      </c>
      <c r="F290" s="65">
        <f t="shared" si="117"/>
        <v>0</v>
      </c>
      <c r="G290" s="65">
        <f t="shared" si="117"/>
        <v>0</v>
      </c>
      <c r="H290" s="65">
        <f t="shared" si="117"/>
        <v>0</v>
      </c>
      <c r="I290" s="65">
        <f t="shared" si="117"/>
        <v>38000</v>
      </c>
      <c r="J290" s="65">
        <f t="shared" si="117"/>
        <v>35000</v>
      </c>
      <c r="K290" s="65">
        <f t="shared" si="117"/>
        <v>0</v>
      </c>
      <c r="L290" s="65">
        <f t="shared" si="117"/>
        <v>0</v>
      </c>
      <c r="M290" s="65">
        <f t="shared" si="117"/>
        <v>0</v>
      </c>
      <c r="N290" s="65">
        <f t="shared" si="117"/>
        <v>0</v>
      </c>
      <c r="O290" s="65">
        <f t="shared" si="117"/>
        <v>0</v>
      </c>
      <c r="P290" s="65">
        <f t="shared" si="117"/>
        <v>0</v>
      </c>
      <c r="Q290" s="65">
        <f t="shared" si="117"/>
        <v>0</v>
      </c>
      <c r="R290" s="65">
        <f t="shared" si="117"/>
        <v>0</v>
      </c>
      <c r="S290" s="65">
        <f t="shared" si="117"/>
        <v>89500</v>
      </c>
      <c r="T290" s="65">
        <f t="shared" si="117"/>
        <v>5000</v>
      </c>
      <c r="U290" s="65">
        <f t="shared" si="117"/>
        <v>0</v>
      </c>
      <c r="V290" s="65">
        <f t="shared" si="117"/>
        <v>0</v>
      </c>
      <c r="W290" s="65">
        <f t="shared" si="117"/>
        <v>0</v>
      </c>
      <c r="X290" s="65">
        <f t="shared" si="117"/>
        <v>30000</v>
      </c>
      <c r="Y290" s="65">
        <f t="shared" si="117"/>
        <v>0</v>
      </c>
      <c r="Z290" s="65">
        <f t="shared" si="117"/>
        <v>0</v>
      </c>
      <c r="AA290" s="65">
        <f t="shared" si="117"/>
        <v>0</v>
      </c>
      <c r="AB290" s="65">
        <f t="shared" si="117"/>
        <v>0</v>
      </c>
      <c r="AC290" s="65">
        <f t="shared" si="117"/>
        <v>0</v>
      </c>
      <c r="AD290" s="65">
        <f t="shared" si="117"/>
        <v>0</v>
      </c>
      <c r="AE290" s="65">
        <f t="shared" si="117"/>
        <v>0</v>
      </c>
      <c r="AF290" s="65">
        <f t="shared" si="117"/>
        <v>0</v>
      </c>
      <c r="AG290" s="65">
        <f t="shared" si="117"/>
        <v>0</v>
      </c>
      <c r="AH290" s="65">
        <f t="shared" si="117"/>
        <v>0</v>
      </c>
      <c r="AI290" s="65">
        <f t="shared" ref="AI290:BC290" si="118">AI276+AI238+AI197+AI149+AI105+AI71+AI27</f>
        <v>0</v>
      </c>
      <c r="AJ290" s="65">
        <f t="shared" si="118"/>
        <v>0</v>
      </c>
      <c r="AK290" s="65">
        <f t="shared" si="118"/>
        <v>0</v>
      </c>
      <c r="AL290" s="65">
        <f t="shared" si="118"/>
        <v>0</v>
      </c>
      <c r="AM290" s="65">
        <f t="shared" si="118"/>
        <v>0</v>
      </c>
      <c r="AN290" s="65">
        <f t="shared" si="118"/>
        <v>0</v>
      </c>
      <c r="AO290" s="65">
        <f t="shared" si="118"/>
        <v>0</v>
      </c>
      <c r="AP290" s="65">
        <f t="shared" si="118"/>
        <v>0</v>
      </c>
      <c r="AQ290" s="65">
        <f t="shared" si="118"/>
        <v>4000</v>
      </c>
      <c r="AR290" s="65">
        <f t="shared" si="118"/>
        <v>0</v>
      </c>
      <c r="AS290" s="65">
        <f t="shared" si="118"/>
        <v>0</v>
      </c>
      <c r="AT290" s="65">
        <f t="shared" si="118"/>
        <v>0</v>
      </c>
      <c r="AU290" s="65">
        <f t="shared" si="118"/>
        <v>19800</v>
      </c>
      <c r="AV290" s="65">
        <f t="shared" si="118"/>
        <v>0</v>
      </c>
      <c r="AW290" s="65">
        <f t="shared" si="118"/>
        <v>0</v>
      </c>
      <c r="AX290" s="65">
        <f t="shared" si="118"/>
        <v>0</v>
      </c>
      <c r="AY290" s="65">
        <f t="shared" si="118"/>
        <v>0</v>
      </c>
      <c r="AZ290" s="65">
        <f t="shared" si="118"/>
        <v>0</v>
      </c>
      <c r="BA290" s="65">
        <f t="shared" si="118"/>
        <v>0</v>
      </c>
      <c r="BB290" s="65">
        <f t="shared" si="118"/>
        <v>0</v>
      </c>
      <c r="BC290" s="65">
        <f t="shared" si="118"/>
        <v>0</v>
      </c>
      <c r="BD290" s="9"/>
      <c r="BE290" s="9"/>
    </row>
    <row r="291" spans="1:57" s="4" customFormat="1" ht="23.95" customHeight="1" x14ac:dyDescent="0.3">
      <c r="A291" s="92" t="s">
        <v>336</v>
      </c>
      <c r="B291" s="12" t="s">
        <v>167</v>
      </c>
      <c r="C291" s="64">
        <f t="shared" ref="C291:AH291" si="119">C277+C239+C198+C150+C106+C72+C28</f>
        <v>221300</v>
      </c>
      <c r="D291" s="65">
        <f t="shared" si="119"/>
        <v>183423</v>
      </c>
      <c r="E291" s="65">
        <f t="shared" si="119"/>
        <v>0</v>
      </c>
      <c r="F291" s="65">
        <f t="shared" si="119"/>
        <v>0</v>
      </c>
      <c r="G291" s="65">
        <f t="shared" si="119"/>
        <v>10000</v>
      </c>
      <c r="H291" s="65">
        <f t="shared" si="119"/>
        <v>0</v>
      </c>
      <c r="I291" s="65">
        <f t="shared" si="119"/>
        <v>0</v>
      </c>
      <c r="J291" s="65">
        <f t="shared" si="119"/>
        <v>0</v>
      </c>
      <c r="K291" s="65">
        <f t="shared" si="119"/>
        <v>0</v>
      </c>
      <c r="L291" s="65">
        <f t="shared" si="119"/>
        <v>0</v>
      </c>
      <c r="M291" s="65">
        <f t="shared" si="119"/>
        <v>0</v>
      </c>
      <c r="N291" s="65">
        <f t="shared" si="119"/>
        <v>0</v>
      </c>
      <c r="O291" s="65">
        <f t="shared" si="119"/>
        <v>0</v>
      </c>
      <c r="P291" s="65">
        <f t="shared" si="119"/>
        <v>0</v>
      </c>
      <c r="Q291" s="65">
        <f t="shared" si="119"/>
        <v>0</v>
      </c>
      <c r="R291" s="65">
        <f t="shared" si="119"/>
        <v>0</v>
      </c>
      <c r="S291" s="65">
        <f t="shared" si="119"/>
        <v>0</v>
      </c>
      <c r="T291" s="65">
        <f t="shared" si="119"/>
        <v>0</v>
      </c>
      <c r="U291" s="65">
        <f t="shared" si="119"/>
        <v>0</v>
      </c>
      <c r="V291" s="65">
        <f t="shared" si="119"/>
        <v>0</v>
      </c>
      <c r="W291" s="65">
        <f t="shared" si="119"/>
        <v>0</v>
      </c>
      <c r="X291" s="65">
        <f t="shared" si="119"/>
        <v>0</v>
      </c>
      <c r="Y291" s="65">
        <f t="shared" si="119"/>
        <v>0</v>
      </c>
      <c r="Z291" s="65">
        <f t="shared" si="119"/>
        <v>0</v>
      </c>
      <c r="AA291" s="65">
        <f t="shared" si="119"/>
        <v>0</v>
      </c>
      <c r="AB291" s="65">
        <f t="shared" si="119"/>
        <v>0</v>
      </c>
      <c r="AC291" s="65">
        <f t="shared" si="119"/>
        <v>0</v>
      </c>
      <c r="AD291" s="65">
        <f t="shared" si="119"/>
        <v>0</v>
      </c>
      <c r="AE291" s="65">
        <f t="shared" si="119"/>
        <v>0</v>
      </c>
      <c r="AF291" s="65">
        <f t="shared" si="119"/>
        <v>0</v>
      </c>
      <c r="AG291" s="65">
        <f t="shared" si="119"/>
        <v>0</v>
      </c>
      <c r="AH291" s="65">
        <f t="shared" si="119"/>
        <v>0</v>
      </c>
      <c r="AI291" s="65">
        <f t="shared" ref="AI291:BC291" si="120">AI277+AI239+AI198+AI150+AI106+AI72+AI28</f>
        <v>0</v>
      </c>
      <c r="AJ291" s="65">
        <f t="shared" si="120"/>
        <v>0</v>
      </c>
      <c r="AK291" s="65">
        <f t="shared" si="120"/>
        <v>0</v>
      </c>
      <c r="AL291" s="65">
        <f t="shared" si="120"/>
        <v>0</v>
      </c>
      <c r="AM291" s="65">
        <f t="shared" si="120"/>
        <v>0</v>
      </c>
      <c r="AN291" s="65">
        <f t="shared" si="120"/>
        <v>0</v>
      </c>
      <c r="AO291" s="65">
        <f t="shared" si="120"/>
        <v>0</v>
      </c>
      <c r="AP291" s="65">
        <f t="shared" si="120"/>
        <v>0</v>
      </c>
      <c r="AQ291" s="65">
        <f t="shared" si="120"/>
        <v>0</v>
      </c>
      <c r="AR291" s="65">
        <f t="shared" si="120"/>
        <v>0</v>
      </c>
      <c r="AS291" s="65">
        <f t="shared" si="120"/>
        <v>0</v>
      </c>
      <c r="AT291" s="65">
        <f t="shared" si="120"/>
        <v>0</v>
      </c>
      <c r="AU291" s="65">
        <f t="shared" si="120"/>
        <v>0</v>
      </c>
      <c r="AV291" s="65">
        <f t="shared" si="120"/>
        <v>0</v>
      </c>
      <c r="AW291" s="65">
        <f t="shared" si="120"/>
        <v>0</v>
      </c>
      <c r="AX291" s="65">
        <f t="shared" si="120"/>
        <v>0</v>
      </c>
      <c r="AY291" s="65">
        <f t="shared" si="120"/>
        <v>0</v>
      </c>
      <c r="AZ291" s="65">
        <f t="shared" si="120"/>
        <v>0</v>
      </c>
      <c r="BA291" s="65">
        <f t="shared" si="120"/>
        <v>0</v>
      </c>
      <c r="BB291" s="65">
        <f t="shared" si="120"/>
        <v>0</v>
      </c>
      <c r="BC291" s="65">
        <f t="shared" si="120"/>
        <v>0</v>
      </c>
      <c r="BD291" s="1"/>
      <c r="BE291" s="1"/>
    </row>
    <row r="292" spans="1:57" s="4" customFormat="1" ht="23.95" customHeight="1" x14ac:dyDescent="0.3">
      <c r="A292" s="92" t="s">
        <v>336</v>
      </c>
      <c r="B292" s="101" t="s">
        <v>168</v>
      </c>
      <c r="C292" s="66">
        <f t="shared" ref="C292:C298" si="121">SUM(D291:BC291)</f>
        <v>193423</v>
      </c>
      <c r="D292" s="67">
        <f t="shared" ref="D292:AI292" si="122">D288+D289+D290+D291</f>
        <v>325623</v>
      </c>
      <c r="E292" s="67">
        <f t="shared" si="122"/>
        <v>8000</v>
      </c>
      <c r="F292" s="67">
        <f t="shared" si="122"/>
        <v>247467</v>
      </c>
      <c r="G292" s="67">
        <f t="shared" si="122"/>
        <v>67000</v>
      </c>
      <c r="H292" s="67">
        <f t="shared" si="122"/>
        <v>359840</v>
      </c>
      <c r="I292" s="67">
        <f t="shared" si="122"/>
        <v>170500</v>
      </c>
      <c r="J292" s="67">
        <f t="shared" si="122"/>
        <v>127500</v>
      </c>
      <c r="K292" s="67">
        <f t="shared" si="122"/>
        <v>0</v>
      </c>
      <c r="L292" s="67">
        <f t="shared" si="122"/>
        <v>9700</v>
      </c>
      <c r="M292" s="67">
        <f t="shared" si="122"/>
        <v>0</v>
      </c>
      <c r="N292" s="67">
        <f t="shared" si="122"/>
        <v>89000</v>
      </c>
      <c r="O292" s="67">
        <f t="shared" si="122"/>
        <v>0</v>
      </c>
      <c r="P292" s="67">
        <f t="shared" si="122"/>
        <v>116900</v>
      </c>
      <c r="Q292" s="67">
        <f t="shared" si="122"/>
        <v>53910</v>
      </c>
      <c r="R292" s="67">
        <f t="shared" si="122"/>
        <v>0</v>
      </c>
      <c r="S292" s="67">
        <f t="shared" si="122"/>
        <v>149000</v>
      </c>
      <c r="T292" s="67">
        <f t="shared" si="122"/>
        <v>13000</v>
      </c>
      <c r="U292" s="67">
        <f t="shared" si="122"/>
        <v>55200</v>
      </c>
      <c r="V292" s="67">
        <f t="shared" si="122"/>
        <v>30000</v>
      </c>
      <c r="W292" s="67">
        <f t="shared" si="122"/>
        <v>8100</v>
      </c>
      <c r="X292" s="67">
        <f t="shared" si="122"/>
        <v>64000</v>
      </c>
      <c r="Y292" s="67">
        <f t="shared" si="122"/>
        <v>9000</v>
      </c>
      <c r="Z292" s="67">
        <f t="shared" si="122"/>
        <v>15000</v>
      </c>
      <c r="AA292" s="67">
        <f t="shared" si="122"/>
        <v>18000</v>
      </c>
      <c r="AB292" s="67">
        <f t="shared" si="122"/>
        <v>27200</v>
      </c>
      <c r="AC292" s="67">
        <f t="shared" si="122"/>
        <v>0</v>
      </c>
      <c r="AD292" s="67">
        <f t="shared" si="122"/>
        <v>34000</v>
      </c>
      <c r="AE292" s="67">
        <f t="shared" si="122"/>
        <v>64500</v>
      </c>
      <c r="AF292" s="67">
        <f t="shared" si="122"/>
        <v>59400</v>
      </c>
      <c r="AG292" s="67">
        <f t="shared" si="122"/>
        <v>48000</v>
      </c>
      <c r="AH292" s="67">
        <f t="shared" si="122"/>
        <v>0</v>
      </c>
      <c r="AI292" s="67">
        <f t="shared" si="122"/>
        <v>0</v>
      </c>
      <c r="AJ292" s="67">
        <f t="shared" ref="AJ292:BC292" si="123">AJ288+AJ289+AJ290+AJ291</f>
        <v>0</v>
      </c>
      <c r="AK292" s="67">
        <f t="shared" si="123"/>
        <v>60000</v>
      </c>
      <c r="AL292" s="67">
        <f t="shared" si="123"/>
        <v>19000</v>
      </c>
      <c r="AM292" s="67">
        <f t="shared" si="123"/>
        <v>56200</v>
      </c>
      <c r="AN292" s="67">
        <f t="shared" si="123"/>
        <v>50000</v>
      </c>
      <c r="AO292" s="67">
        <f t="shared" si="123"/>
        <v>0</v>
      </c>
      <c r="AP292" s="67">
        <f t="shared" si="123"/>
        <v>45800</v>
      </c>
      <c r="AQ292" s="67">
        <f t="shared" si="123"/>
        <v>41000</v>
      </c>
      <c r="AR292" s="67">
        <f t="shared" si="123"/>
        <v>56900</v>
      </c>
      <c r="AS292" s="67">
        <f t="shared" si="123"/>
        <v>0</v>
      </c>
      <c r="AT292" s="67">
        <f t="shared" si="123"/>
        <v>22500</v>
      </c>
      <c r="AU292" s="67">
        <f t="shared" si="123"/>
        <v>200658</v>
      </c>
      <c r="AV292" s="67">
        <f t="shared" si="123"/>
        <v>0</v>
      </c>
      <c r="AW292" s="67">
        <f t="shared" si="123"/>
        <v>37600</v>
      </c>
      <c r="AX292" s="67">
        <f t="shared" si="123"/>
        <v>7000</v>
      </c>
      <c r="AY292" s="67">
        <f t="shared" si="123"/>
        <v>47000</v>
      </c>
      <c r="AZ292" s="67">
        <f t="shared" si="123"/>
        <v>0</v>
      </c>
      <c r="BA292" s="67">
        <f t="shared" si="123"/>
        <v>0</v>
      </c>
      <c r="BB292" s="67">
        <f t="shared" si="123"/>
        <v>0</v>
      </c>
      <c r="BC292" s="67">
        <f t="shared" si="123"/>
        <v>0</v>
      </c>
      <c r="BD292" s="1"/>
      <c r="BE292" s="1"/>
    </row>
    <row r="293" spans="1:57" s="4" customFormat="1" ht="23.95" customHeight="1" x14ac:dyDescent="0.3">
      <c r="A293" s="92" t="s">
        <v>336</v>
      </c>
      <c r="B293" s="12" t="s">
        <v>169</v>
      </c>
      <c r="C293" s="68">
        <f t="shared" si="121"/>
        <v>2813498</v>
      </c>
      <c r="D293" s="65">
        <f t="shared" ref="D293:AI293" si="124">D279+D241+D200+D152+D108+D74+D30</f>
        <v>50000</v>
      </c>
      <c r="E293" s="65">
        <f t="shared" si="124"/>
        <v>0</v>
      </c>
      <c r="F293" s="65">
        <f t="shared" si="124"/>
        <v>14781</v>
      </c>
      <c r="G293" s="65">
        <f t="shared" si="124"/>
        <v>0</v>
      </c>
      <c r="H293" s="65">
        <f t="shared" si="124"/>
        <v>0</v>
      </c>
      <c r="I293" s="65">
        <f t="shared" si="124"/>
        <v>0</v>
      </c>
      <c r="J293" s="65">
        <f t="shared" si="124"/>
        <v>0</v>
      </c>
      <c r="K293" s="65">
        <f t="shared" si="124"/>
        <v>0</v>
      </c>
      <c r="L293" s="65">
        <f t="shared" si="124"/>
        <v>0</v>
      </c>
      <c r="M293" s="65">
        <f t="shared" si="124"/>
        <v>0</v>
      </c>
      <c r="N293" s="65">
        <f t="shared" si="124"/>
        <v>8000</v>
      </c>
      <c r="O293" s="65">
        <f t="shared" si="124"/>
        <v>0</v>
      </c>
      <c r="P293" s="65">
        <f t="shared" si="124"/>
        <v>0</v>
      </c>
      <c r="Q293" s="65">
        <f t="shared" si="124"/>
        <v>0</v>
      </c>
      <c r="R293" s="65">
        <f t="shared" si="124"/>
        <v>0</v>
      </c>
      <c r="S293" s="65">
        <f t="shared" si="124"/>
        <v>0</v>
      </c>
      <c r="T293" s="65">
        <f t="shared" si="124"/>
        <v>0</v>
      </c>
      <c r="U293" s="65">
        <f t="shared" si="124"/>
        <v>144000</v>
      </c>
      <c r="V293" s="65">
        <f t="shared" si="124"/>
        <v>0</v>
      </c>
      <c r="W293" s="65">
        <f t="shared" si="124"/>
        <v>0</v>
      </c>
      <c r="X293" s="65">
        <f t="shared" si="124"/>
        <v>0</v>
      </c>
      <c r="Y293" s="65">
        <f t="shared" si="124"/>
        <v>0</v>
      </c>
      <c r="Z293" s="65">
        <f t="shared" si="124"/>
        <v>0</v>
      </c>
      <c r="AA293" s="65">
        <f t="shared" si="124"/>
        <v>0</v>
      </c>
      <c r="AB293" s="65">
        <f t="shared" si="124"/>
        <v>0</v>
      </c>
      <c r="AC293" s="65">
        <f t="shared" si="124"/>
        <v>0</v>
      </c>
      <c r="AD293" s="65">
        <f t="shared" si="124"/>
        <v>0</v>
      </c>
      <c r="AE293" s="65">
        <f t="shared" si="124"/>
        <v>0</v>
      </c>
      <c r="AF293" s="65">
        <f t="shared" si="124"/>
        <v>0</v>
      </c>
      <c r="AG293" s="65">
        <f t="shared" si="124"/>
        <v>0</v>
      </c>
      <c r="AH293" s="65">
        <f t="shared" si="124"/>
        <v>0</v>
      </c>
      <c r="AI293" s="65">
        <f t="shared" si="124"/>
        <v>0</v>
      </c>
      <c r="AJ293" s="65">
        <f t="shared" ref="AJ293:BC293" si="125">AJ279+AJ241+AJ200+AJ152+AJ108+AJ74+AJ30</f>
        <v>0</v>
      </c>
      <c r="AK293" s="65">
        <f t="shared" si="125"/>
        <v>0</v>
      </c>
      <c r="AL293" s="65">
        <f t="shared" si="125"/>
        <v>0</v>
      </c>
      <c r="AM293" s="65">
        <f t="shared" si="125"/>
        <v>0</v>
      </c>
      <c r="AN293" s="65">
        <f t="shared" si="125"/>
        <v>0</v>
      </c>
      <c r="AO293" s="65">
        <f t="shared" si="125"/>
        <v>0</v>
      </c>
      <c r="AP293" s="65">
        <f t="shared" si="125"/>
        <v>0</v>
      </c>
      <c r="AQ293" s="65">
        <f t="shared" si="125"/>
        <v>0</v>
      </c>
      <c r="AR293" s="65">
        <f t="shared" si="125"/>
        <v>0</v>
      </c>
      <c r="AS293" s="65">
        <f t="shared" si="125"/>
        <v>0</v>
      </c>
      <c r="AT293" s="65">
        <f t="shared" si="125"/>
        <v>0</v>
      </c>
      <c r="AU293" s="65">
        <f t="shared" si="125"/>
        <v>0</v>
      </c>
      <c r="AV293" s="65">
        <f t="shared" si="125"/>
        <v>0</v>
      </c>
      <c r="AW293" s="65">
        <f t="shared" si="125"/>
        <v>0</v>
      </c>
      <c r="AX293" s="65">
        <f t="shared" si="125"/>
        <v>0</v>
      </c>
      <c r="AY293" s="65">
        <f t="shared" si="125"/>
        <v>0</v>
      </c>
      <c r="AZ293" s="65">
        <f t="shared" si="125"/>
        <v>0</v>
      </c>
      <c r="BA293" s="65">
        <f t="shared" si="125"/>
        <v>0</v>
      </c>
      <c r="BB293" s="65">
        <f t="shared" si="125"/>
        <v>0</v>
      </c>
      <c r="BC293" s="65">
        <f t="shared" si="125"/>
        <v>0</v>
      </c>
      <c r="BD293" s="1"/>
      <c r="BE293" s="1"/>
    </row>
    <row r="294" spans="1:57" s="4" customFormat="1" ht="23.95" customHeight="1" x14ac:dyDescent="0.3">
      <c r="A294" s="92" t="s">
        <v>336</v>
      </c>
      <c r="B294" s="22" t="s">
        <v>170</v>
      </c>
      <c r="C294" s="66">
        <f t="shared" si="121"/>
        <v>216781</v>
      </c>
      <c r="D294" s="70">
        <f t="shared" ref="D294:AI294" si="126">D287+D292+D293</f>
        <v>1807263</v>
      </c>
      <c r="E294" s="70">
        <f t="shared" si="126"/>
        <v>214345</v>
      </c>
      <c r="F294" s="70">
        <f t="shared" si="126"/>
        <v>1432290.85</v>
      </c>
      <c r="G294" s="70">
        <f t="shared" si="126"/>
        <v>1003375</v>
      </c>
      <c r="H294" s="70">
        <f t="shared" si="126"/>
        <v>1557422</v>
      </c>
      <c r="I294" s="70">
        <f t="shared" si="126"/>
        <v>1603795.5</v>
      </c>
      <c r="J294" s="70">
        <f t="shared" si="126"/>
        <v>626700</v>
      </c>
      <c r="K294" s="70">
        <f t="shared" si="126"/>
        <v>121600</v>
      </c>
      <c r="L294" s="70">
        <f t="shared" si="126"/>
        <v>79300</v>
      </c>
      <c r="M294" s="70">
        <f t="shared" si="126"/>
        <v>4000</v>
      </c>
      <c r="N294" s="70">
        <f t="shared" si="126"/>
        <v>501600</v>
      </c>
      <c r="O294" s="70">
        <f t="shared" si="126"/>
        <v>41000</v>
      </c>
      <c r="P294" s="70">
        <f t="shared" si="126"/>
        <v>608300</v>
      </c>
      <c r="Q294" s="70">
        <f t="shared" si="126"/>
        <v>268410</v>
      </c>
      <c r="R294" s="70">
        <f t="shared" si="126"/>
        <v>331500</v>
      </c>
      <c r="S294" s="70">
        <f t="shared" si="126"/>
        <v>383465</v>
      </c>
      <c r="T294" s="70">
        <f t="shared" si="126"/>
        <v>102988.5</v>
      </c>
      <c r="U294" s="70">
        <f t="shared" si="126"/>
        <v>404900</v>
      </c>
      <c r="V294" s="70">
        <f t="shared" si="126"/>
        <v>121728</v>
      </c>
      <c r="W294" s="70">
        <f t="shared" si="126"/>
        <v>78300</v>
      </c>
      <c r="X294" s="70">
        <f t="shared" si="126"/>
        <v>214000</v>
      </c>
      <c r="Y294" s="70">
        <f t="shared" si="126"/>
        <v>57000</v>
      </c>
      <c r="Z294" s="70">
        <f t="shared" si="126"/>
        <v>95000</v>
      </c>
      <c r="AA294" s="70">
        <f t="shared" si="126"/>
        <v>178000</v>
      </c>
      <c r="AB294" s="70">
        <f t="shared" si="126"/>
        <v>140413.33333333331</v>
      </c>
      <c r="AC294" s="70">
        <f t="shared" si="126"/>
        <v>234900</v>
      </c>
      <c r="AD294" s="70">
        <f t="shared" si="126"/>
        <v>214906.66666666666</v>
      </c>
      <c r="AE294" s="70">
        <f t="shared" si="126"/>
        <v>500120</v>
      </c>
      <c r="AF294" s="70">
        <f t="shared" si="126"/>
        <v>624600</v>
      </c>
      <c r="AG294" s="70">
        <f t="shared" si="126"/>
        <v>285000</v>
      </c>
      <c r="AH294" s="70">
        <f t="shared" si="126"/>
        <v>121848</v>
      </c>
      <c r="AI294" s="70">
        <f t="shared" si="126"/>
        <v>407400</v>
      </c>
      <c r="AJ294" s="70">
        <f t="shared" ref="AJ294:BC294" si="127">AJ287+AJ292+AJ293</f>
        <v>200000</v>
      </c>
      <c r="AK294" s="70">
        <f t="shared" si="127"/>
        <v>270000</v>
      </c>
      <c r="AL294" s="70">
        <f t="shared" si="127"/>
        <v>252092.5</v>
      </c>
      <c r="AM294" s="70">
        <f t="shared" si="127"/>
        <v>558146.25</v>
      </c>
      <c r="AN294" s="70">
        <f t="shared" si="127"/>
        <v>396500</v>
      </c>
      <c r="AO294" s="70">
        <f t="shared" si="127"/>
        <v>157312</v>
      </c>
      <c r="AP294" s="70">
        <f t="shared" si="127"/>
        <v>220800</v>
      </c>
      <c r="AQ294" s="70">
        <f t="shared" si="127"/>
        <v>345699</v>
      </c>
      <c r="AR294" s="70">
        <f t="shared" si="127"/>
        <v>1450650</v>
      </c>
      <c r="AS294" s="70">
        <f t="shared" si="127"/>
        <v>150000</v>
      </c>
      <c r="AT294" s="70">
        <f t="shared" si="127"/>
        <v>332117.95199999999</v>
      </c>
      <c r="AU294" s="70">
        <f t="shared" si="127"/>
        <v>618592</v>
      </c>
      <c r="AV294" s="70">
        <f t="shared" si="127"/>
        <v>22800</v>
      </c>
      <c r="AW294" s="70">
        <f t="shared" si="127"/>
        <v>190112.5</v>
      </c>
      <c r="AX294" s="70">
        <f t="shared" si="127"/>
        <v>24360</v>
      </c>
      <c r="AY294" s="70">
        <f t="shared" si="127"/>
        <v>278275</v>
      </c>
      <c r="AZ294" s="70">
        <f t="shared" si="127"/>
        <v>180000</v>
      </c>
      <c r="BA294" s="70">
        <f t="shared" si="127"/>
        <v>90000</v>
      </c>
      <c r="BB294" s="70">
        <f t="shared" si="127"/>
        <v>0</v>
      </c>
      <c r="BC294" s="70">
        <f t="shared" si="127"/>
        <v>324000</v>
      </c>
      <c r="BD294" s="1"/>
      <c r="BE294" s="1"/>
    </row>
    <row r="295" spans="1:57" s="4" customFormat="1" ht="36" customHeight="1" x14ac:dyDescent="0.3">
      <c r="A295" s="92" t="s">
        <v>336</v>
      </c>
      <c r="B295" s="15" t="s">
        <v>171</v>
      </c>
      <c r="C295" s="68">
        <f t="shared" si="121"/>
        <v>20426928.052000001</v>
      </c>
      <c r="D295" s="69">
        <f t="shared" ref="D295:AI295" si="128">(D294-D293)*0.25</f>
        <v>439315.75</v>
      </c>
      <c r="E295" s="69">
        <f t="shared" si="128"/>
        <v>53586.25</v>
      </c>
      <c r="F295" s="69">
        <f t="shared" si="128"/>
        <v>354377.46250000002</v>
      </c>
      <c r="G295" s="69">
        <f t="shared" si="128"/>
        <v>250843.75</v>
      </c>
      <c r="H295" s="69">
        <f t="shared" si="128"/>
        <v>389355.5</v>
      </c>
      <c r="I295" s="69">
        <f t="shared" si="128"/>
        <v>400948.875</v>
      </c>
      <c r="J295" s="69">
        <f t="shared" si="128"/>
        <v>156675</v>
      </c>
      <c r="K295" s="69">
        <f t="shared" si="128"/>
        <v>30400</v>
      </c>
      <c r="L295" s="69">
        <f t="shared" si="128"/>
        <v>19825</v>
      </c>
      <c r="M295" s="69">
        <f t="shared" si="128"/>
        <v>1000</v>
      </c>
      <c r="N295" s="69">
        <f t="shared" si="128"/>
        <v>123400</v>
      </c>
      <c r="O295" s="69">
        <f t="shared" si="128"/>
        <v>10250</v>
      </c>
      <c r="P295" s="69">
        <f t="shared" si="128"/>
        <v>152075</v>
      </c>
      <c r="Q295" s="69">
        <f t="shared" si="128"/>
        <v>67102.5</v>
      </c>
      <c r="R295" s="69">
        <f t="shared" si="128"/>
        <v>82875</v>
      </c>
      <c r="S295" s="69">
        <f t="shared" si="128"/>
        <v>95866.25</v>
      </c>
      <c r="T295" s="69">
        <f t="shared" si="128"/>
        <v>25747.125</v>
      </c>
      <c r="U295" s="69">
        <f t="shared" si="128"/>
        <v>65225</v>
      </c>
      <c r="V295" s="69">
        <f t="shared" si="128"/>
        <v>30432</v>
      </c>
      <c r="W295" s="69">
        <f t="shared" si="128"/>
        <v>19575</v>
      </c>
      <c r="X295" s="69">
        <f t="shared" si="128"/>
        <v>53500</v>
      </c>
      <c r="Y295" s="69">
        <f t="shared" si="128"/>
        <v>14250</v>
      </c>
      <c r="Z295" s="69">
        <f t="shared" si="128"/>
        <v>23750</v>
      </c>
      <c r="AA295" s="69">
        <f t="shared" si="128"/>
        <v>44500</v>
      </c>
      <c r="AB295" s="69">
        <f t="shared" si="128"/>
        <v>35103.333333333328</v>
      </c>
      <c r="AC295" s="69">
        <f t="shared" si="128"/>
        <v>58725</v>
      </c>
      <c r="AD295" s="69">
        <f t="shared" si="128"/>
        <v>53726.666666666664</v>
      </c>
      <c r="AE295" s="69">
        <f t="shared" si="128"/>
        <v>125030</v>
      </c>
      <c r="AF295" s="69">
        <f t="shared" si="128"/>
        <v>156150</v>
      </c>
      <c r="AG295" s="69">
        <f t="shared" si="128"/>
        <v>71250</v>
      </c>
      <c r="AH295" s="69">
        <f t="shared" si="128"/>
        <v>30462</v>
      </c>
      <c r="AI295" s="69">
        <f t="shared" si="128"/>
        <v>101850</v>
      </c>
      <c r="AJ295" s="69">
        <f t="shared" ref="AJ295:BC295" si="129">(AJ294-AJ293)*0.25</f>
        <v>50000</v>
      </c>
      <c r="AK295" s="69">
        <f t="shared" si="129"/>
        <v>67500</v>
      </c>
      <c r="AL295" s="69">
        <f t="shared" si="129"/>
        <v>63023.125</v>
      </c>
      <c r="AM295" s="69">
        <f t="shared" si="129"/>
        <v>139536.5625</v>
      </c>
      <c r="AN295" s="69">
        <f t="shared" si="129"/>
        <v>99125</v>
      </c>
      <c r="AO295" s="69">
        <f t="shared" si="129"/>
        <v>39328</v>
      </c>
      <c r="AP295" s="69">
        <f t="shared" si="129"/>
        <v>55200</v>
      </c>
      <c r="AQ295" s="69">
        <f t="shared" si="129"/>
        <v>86424.75</v>
      </c>
      <c r="AR295" s="69">
        <f t="shared" si="129"/>
        <v>362662.5</v>
      </c>
      <c r="AS295" s="69">
        <f t="shared" si="129"/>
        <v>37500</v>
      </c>
      <c r="AT295" s="69">
        <f t="shared" si="129"/>
        <v>83029.487999999998</v>
      </c>
      <c r="AU295" s="69">
        <f t="shared" si="129"/>
        <v>154648</v>
      </c>
      <c r="AV295" s="69">
        <f t="shared" si="129"/>
        <v>5700</v>
      </c>
      <c r="AW295" s="69">
        <f t="shared" si="129"/>
        <v>47528.125</v>
      </c>
      <c r="AX295" s="69">
        <f t="shared" si="129"/>
        <v>6090</v>
      </c>
      <c r="AY295" s="69">
        <f t="shared" si="129"/>
        <v>69568.75</v>
      </c>
      <c r="AZ295" s="69">
        <f t="shared" si="129"/>
        <v>45000</v>
      </c>
      <c r="BA295" s="69">
        <f t="shared" si="129"/>
        <v>22500</v>
      </c>
      <c r="BB295" s="69">
        <f t="shared" si="129"/>
        <v>0</v>
      </c>
      <c r="BC295" s="69">
        <f t="shared" si="129"/>
        <v>81000</v>
      </c>
      <c r="BD295" s="1"/>
      <c r="BE295" s="1"/>
    </row>
    <row r="296" spans="1:57" s="4" customFormat="1" ht="36" customHeight="1" x14ac:dyDescent="0.3">
      <c r="A296" s="92" t="s">
        <v>336</v>
      </c>
      <c r="B296" s="21" t="s">
        <v>172</v>
      </c>
      <c r="C296" s="66">
        <f t="shared" si="121"/>
        <v>5052536.7630000003</v>
      </c>
      <c r="D296" s="70">
        <f t="shared" ref="D296:AI296" si="130">D294+D295</f>
        <v>2246578.75</v>
      </c>
      <c r="E296" s="70">
        <f t="shared" si="130"/>
        <v>267931.25</v>
      </c>
      <c r="F296" s="70">
        <f t="shared" si="130"/>
        <v>1786668.3125</v>
      </c>
      <c r="G296" s="70">
        <f t="shared" si="130"/>
        <v>1254218.75</v>
      </c>
      <c r="H296" s="70">
        <f t="shared" si="130"/>
        <v>1946777.5</v>
      </c>
      <c r="I296" s="70">
        <f t="shared" si="130"/>
        <v>2004744.375</v>
      </c>
      <c r="J296" s="70">
        <f t="shared" si="130"/>
        <v>783375</v>
      </c>
      <c r="K296" s="70">
        <f t="shared" si="130"/>
        <v>152000</v>
      </c>
      <c r="L296" s="70">
        <f t="shared" si="130"/>
        <v>99125</v>
      </c>
      <c r="M296" s="70">
        <f t="shared" si="130"/>
        <v>5000</v>
      </c>
      <c r="N296" s="70">
        <f t="shared" si="130"/>
        <v>625000</v>
      </c>
      <c r="O296" s="70">
        <f t="shared" si="130"/>
        <v>51250</v>
      </c>
      <c r="P296" s="70">
        <f t="shared" si="130"/>
        <v>760375</v>
      </c>
      <c r="Q296" s="70">
        <f t="shared" si="130"/>
        <v>335512.5</v>
      </c>
      <c r="R296" s="70">
        <f t="shared" si="130"/>
        <v>414375</v>
      </c>
      <c r="S296" s="70">
        <f t="shared" si="130"/>
        <v>479331.25</v>
      </c>
      <c r="T296" s="70">
        <f t="shared" si="130"/>
        <v>128735.625</v>
      </c>
      <c r="U296" s="70">
        <f t="shared" si="130"/>
        <v>470125</v>
      </c>
      <c r="V296" s="70">
        <f t="shared" si="130"/>
        <v>152160</v>
      </c>
      <c r="W296" s="70">
        <f t="shared" si="130"/>
        <v>97875</v>
      </c>
      <c r="X296" s="70">
        <f t="shared" si="130"/>
        <v>267500</v>
      </c>
      <c r="Y296" s="70">
        <f t="shared" si="130"/>
        <v>71250</v>
      </c>
      <c r="Z296" s="70">
        <f t="shared" si="130"/>
        <v>118750</v>
      </c>
      <c r="AA296" s="70">
        <f t="shared" si="130"/>
        <v>222500</v>
      </c>
      <c r="AB296" s="70">
        <f t="shared" si="130"/>
        <v>175516.66666666663</v>
      </c>
      <c r="AC296" s="70">
        <f t="shared" si="130"/>
        <v>293625</v>
      </c>
      <c r="AD296" s="70">
        <f t="shared" si="130"/>
        <v>268633.33333333331</v>
      </c>
      <c r="AE296" s="70">
        <f t="shared" si="130"/>
        <v>625150</v>
      </c>
      <c r="AF296" s="70">
        <f t="shared" si="130"/>
        <v>780750</v>
      </c>
      <c r="AG296" s="70">
        <f t="shared" si="130"/>
        <v>356250</v>
      </c>
      <c r="AH296" s="70">
        <f t="shared" si="130"/>
        <v>152310</v>
      </c>
      <c r="AI296" s="70">
        <f t="shared" si="130"/>
        <v>509250</v>
      </c>
      <c r="AJ296" s="70">
        <f t="shared" ref="AJ296:BC296" si="131">AJ294+AJ295</f>
        <v>250000</v>
      </c>
      <c r="AK296" s="70">
        <f t="shared" si="131"/>
        <v>337500</v>
      </c>
      <c r="AL296" s="70">
        <f t="shared" si="131"/>
        <v>315115.625</v>
      </c>
      <c r="AM296" s="70">
        <f t="shared" si="131"/>
        <v>697682.8125</v>
      </c>
      <c r="AN296" s="70">
        <f t="shared" si="131"/>
        <v>495625</v>
      </c>
      <c r="AO296" s="70">
        <f t="shared" si="131"/>
        <v>196640</v>
      </c>
      <c r="AP296" s="70">
        <f t="shared" si="131"/>
        <v>276000</v>
      </c>
      <c r="AQ296" s="70">
        <f t="shared" si="131"/>
        <v>432123.75</v>
      </c>
      <c r="AR296" s="70">
        <f t="shared" si="131"/>
        <v>1813312.5</v>
      </c>
      <c r="AS296" s="70">
        <f t="shared" si="131"/>
        <v>187500</v>
      </c>
      <c r="AT296" s="70">
        <f t="shared" si="131"/>
        <v>415147.44</v>
      </c>
      <c r="AU296" s="70">
        <f t="shared" si="131"/>
        <v>773240</v>
      </c>
      <c r="AV296" s="70">
        <f t="shared" si="131"/>
        <v>28500</v>
      </c>
      <c r="AW296" s="70">
        <f t="shared" si="131"/>
        <v>237640.625</v>
      </c>
      <c r="AX296" s="70">
        <f t="shared" si="131"/>
        <v>30450</v>
      </c>
      <c r="AY296" s="70">
        <f t="shared" si="131"/>
        <v>347843.75</v>
      </c>
      <c r="AZ296" s="70">
        <f t="shared" si="131"/>
        <v>225000</v>
      </c>
      <c r="BA296" s="70">
        <f t="shared" si="131"/>
        <v>112500</v>
      </c>
      <c r="BB296" s="70">
        <f t="shared" si="131"/>
        <v>0</v>
      </c>
      <c r="BC296" s="70">
        <f t="shared" si="131"/>
        <v>405000</v>
      </c>
      <c r="BD296" s="1"/>
      <c r="BE296" s="1"/>
    </row>
    <row r="297" spans="1:57" s="4" customFormat="1" ht="36" customHeight="1" x14ac:dyDescent="0.3">
      <c r="A297" s="92" t="s">
        <v>336</v>
      </c>
      <c r="B297" s="20" t="s">
        <v>337</v>
      </c>
      <c r="C297" s="97">
        <f t="shared" si="121"/>
        <v>25479464.815000001</v>
      </c>
      <c r="D297" s="78">
        <f t="shared" ref="D297:AI297" si="132">D283+D245+D204+D156+D112+D78+D34</f>
        <v>1642730</v>
      </c>
      <c r="E297" s="78">
        <f t="shared" si="132"/>
        <v>119631.25</v>
      </c>
      <c r="F297" s="78">
        <f t="shared" si="132"/>
        <v>1147472.90625</v>
      </c>
      <c r="G297" s="78">
        <f t="shared" si="132"/>
        <v>712109.375</v>
      </c>
      <c r="H297" s="78">
        <f t="shared" si="132"/>
        <v>1194376.25</v>
      </c>
      <c r="I297" s="78">
        <f t="shared" si="132"/>
        <v>1226434.6875</v>
      </c>
      <c r="J297" s="78">
        <f t="shared" si="132"/>
        <v>484937.5</v>
      </c>
      <c r="K297" s="78">
        <f t="shared" si="132"/>
        <v>76000</v>
      </c>
      <c r="L297" s="78">
        <f t="shared" si="132"/>
        <v>61625</v>
      </c>
      <c r="M297" s="78">
        <f t="shared" si="132"/>
        <v>2500</v>
      </c>
      <c r="N297" s="78">
        <f t="shared" si="132"/>
        <v>337656.25</v>
      </c>
      <c r="O297" s="78">
        <f t="shared" si="132"/>
        <v>51250</v>
      </c>
      <c r="P297" s="78">
        <f t="shared" si="132"/>
        <v>451000</v>
      </c>
      <c r="Q297" s="78">
        <f t="shared" si="132"/>
        <v>167756.25</v>
      </c>
      <c r="R297" s="78">
        <f t="shared" si="132"/>
        <v>207187.5</v>
      </c>
      <c r="S297" s="78">
        <f t="shared" si="132"/>
        <v>239665.625</v>
      </c>
      <c r="T297" s="78">
        <f t="shared" si="132"/>
        <v>64367.8125</v>
      </c>
      <c r="U297" s="78">
        <f t="shared" si="132"/>
        <v>235062.5</v>
      </c>
      <c r="V297" s="78">
        <f t="shared" si="132"/>
        <v>76080</v>
      </c>
      <c r="W297" s="78">
        <f t="shared" si="132"/>
        <v>48937.5</v>
      </c>
      <c r="X297" s="78">
        <f t="shared" si="132"/>
        <v>133750</v>
      </c>
      <c r="Y297" s="78">
        <f t="shared" si="132"/>
        <v>71250</v>
      </c>
      <c r="Z297" s="78">
        <f t="shared" si="132"/>
        <v>118750</v>
      </c>
      <c r="AA297" s="78">
        <f t="shared" si="132"/>
        <v>111250</v>
      </c>
      <c r="AB297" s="78">
        <f t="shared" si="132"/>
        <v>87758.333333333314</v>
      </c>
      <c r="AC297" s="78">
        <f t="shared" si="132"/>
        <v>146812.5</v>
      </c>
      <c r="AD297" s="78">
        <f t="shared" si="132"/>
        <v>134316.66666666666</v>
      </c>
      <c r="AE297" s="78">
        <f t="shared" si="132"/>
        <v>312575</v>
      </c>
      <c r="AF297" s="78">
        <f t="shared" si="132"/>
        <v>435875</v>
      </c>
      <c r="AG297" s="78">
        <f t="shared" si="132"/>
        <v>189375</v>
      </c>
      <c r="AH297" s="78">
        <f t="shared" si="132"/>
        <v>80910</v>
      </c>
      <c r="AI297" s="78">
        <f t="shared" si="132"/>
        <v>254625</v>
      </c>
      <c r="AJ297" s="78">
        <f t="shared" ref="AJ297:BC297" si="133">AJ283+AJ245+AJ204+AJ156+AJ112+AJ78+AJ34</f>
        <v>0</v>
      </c>
      <c r="AK297" s="78">
        <f t="shared" si="133"/>
        <v>168750</v>
      </c>
      <c r="AL297" s="78">
        <f t="shared" si="133"/>
        <v>250428.125</v>
      </c>
      <c r="AM297" s="78">
        <f t="shared" si="133"/>
        <v>367169.53125</v>
      </c>
      <c r="AN297" s="78">
        <f t="shared" si="133"/>
        <v>247812.5</v>
      </c>
      <c r="AO297" s="78">
        <f t="shared" si="133"/>
        <v>147455</v>
      </c>
      <c r="AP297" s="78">
        <f t="shared" si="133"/>
        <v>138000</v>
      </c>
      <c r="AQ297" s="78">
        <f t="shared" si="133"/>
        <v>216061.875</v>
      </c>
      <c r="AR297" s="78">
        <f t="shared" si="133"/>
        <v>1082281.25</v>
      </c>
      <c r="AS297" s="78">
        <f t="shared" si="133"/>
        <v>187500</v>
      </c>
      <c r="AT297" s="78">
        <f t="shared" si="133"/>
        <v>308636.21999999997</v>
      </c>
      <c r="AU297" s="78">
        <f t="shared" si="133"/>
        <v>386620</v>
      </c>
      <c r="AV297" s="78">
        <f t="shared" si="133"/>
        <v>14250</v>
      </c>
      <c r="AW297" s="78">
        <f t="shared" si="133"/>
        <v>123414.0625</v>
      </c>
      <c r="AX297" s="78">
        <f t="shared" si="133"/>
        <v>15225</v>
      </c>
      <c r="AY297" s="78">
        <f t="shared" si="133"/>
        <v>173921.875</v>
      </c>
      <c r="AZ297" s="78">
        <f t="shared" si="133"/>
        <v>112500</v>
      </c>
      <c r="BA297" s="78">
        <f t="shared" si="133"/>
        <v>56250</v>
      </c>
      <c r="BB297" s="78">
        <f t="shared" si="133"/>
        <v>0</v>
      </c>
      <c r="BC297" s="78">
        <f t="shared" si="133"/>
        <v>405000</v>
      </c>
      <c r="BD297" s="1"/>
      <c r="BE297" s="1"/>
    </row>
    <row r="298" spans="1:57" s="4" customFormat="1" ht="36" customHeight="1" x14ac:dyDescent="0.3">
      <c r="A298" s="92" t="s">
        <v>336</v>
      </c>
      <c r="B298" s="79" t="s">
        <v>338</v>
      </c>
      <c r="C298" s="80">
        <f t="shared" si="121"/>
        <v>15025303.345000001</v>
      </c>
      <c r="D298" s="78">
        <f t="shared" ref="D298:AI298" si="134">D296-D297</f>
        <v>603848.75</v>
      </c>
      <c r="E298" s="78">
        <f t="shared" si="134"/>
        <v>148300</v>
      </c>
      <c r="F298" s="78">
        <f t="shared" si="134"/>
        <v>639195.40625</v>
      </c>
      <c r="G298" s="78">
        <f t="shared" si="134"/>
        <v>542109.375</v>
      </c>
      <c r="H298" s="78">
        <f t="shared" si="134"/>
        <v>752401.25</v>
      </c>
      <c r="I298" s="78">
        <f t="shared" si="134"/>
        <v>778309.6875</v>
      </c>
      <c r="J298" s="78">
        <f t="shared" si="134"/>
        <v>298437.5</v>
      </c>
      <c r="K298" s="78">
        <f t="shared" si="134"/>
        <v>76000</v>
      </c>
      <c r="L298" s="78">
        <f t="shared" si="134"/>
        <v>37500</v>
      </c>
      <c r="M298" s="78">
        <f t="shared" si="134"/>
        <v>2500</v>
      </c>
      <c r="N298" s="78">
        <f t="shared" si="134"/>
        <v>287343.75</v>
      </c>
      <c r="O298" s="78">
        <f t="shared" si="134"/>
        <v>0</v>
      </c>
      <c r="P298" s="78">
        <f t="shared" si="134"/>
        <v>309375</v>
      </c>
      <c r="Q298" s="78">
        <f t="shared" si="134"/>
        <v>167756.25</v>
      </c>
      <c r="R298" s="78">
        <f t="shared" si="134"/>
        <v>207187.5</v>
      </c>
      <c r="S298" s="78">
        <f t="shared" si="134"/>
        <v>239665.625</v>
      </c>
      <c r="T298" s="78">
        <f t="shared" si="134"/>
        <v>64367.8125</v>
      </c>
      <c r="U298" s="78">
        <f t="shared" si="134"/>
        <v>235062.5</v>
      </c>
      <c r="V298" s="78">
        <f t="shared" si="134"/>
        <v>76080</v>
      </c>
      <c r="W298" s="78">
        <f t="shared" si="134"/>
        <v>48937.5</v>
      </c>
      <c r="X298" s="78">
        <f t="shared" si="134"/>
        <v>133750</v>
      </c>
      <c r="Y298" s="78">
        <f t="shared" si="134"/>
        <v>0</v>
      </c>
      <c r="Z298" s="78">
        <f t="shared" si="134"/>
        <v>0</v>
      </c>
      <c r="AA298" s="78">
        <f t="shared" si="134"/>
        <v>111250</v>
      </c>
      <c r="AB298" s="78">
        <f t="shared" si="134"/>
        <v>87758.333333333314</v>
      </c>
      <c r="AC298" s="78">
        <f t="shared" si="134"/>
        <v>146812.5</v>
      </c>
      <c r="AD298" s="78">
        <f t="shared" si="134"/>
        <v>134316.66666666666</v>
      </c>
      <c r="AE298" s="78">
        <f t="shared" si="134"/>
        <v>312575</v>
      </c>
      <c r="AF298" s="78">
        <f t="shared" si="134"/>
        <v>344875</v>
      </c>
      <c r="AG298" s="78">
        <f t="shared" si="134"/>
        <v>166875</v>
      </c>
      <c r="AH298" s="78">
        <f t="shared" si="134"/>
        <v>71400</v>
      </c>
      <c r="AI298" s="78">
        <f t="shared" si="134"/>
        <v>254625</v>
      </c>
      <c r="AJ298" s="78">
        <f t="shared" ref="AJ298:BC298" si="135">AJ296-AJ297</f>
        <v>250000</v>
      </c>
      <c r="AK298" s="78">
        <f t="shared" si="135"/>
        <v>168750</v>
      </c>
      <c r="AL298" s="78">
        <f t="shared" si="135"/>
        <v>64687.5</v>
      </c>
      <c r="AM298" s="78">
        <f t="shared" si="135"/>
        <v>330513.28125</v>
      </c>
      <c r="AN298" s="78">
        <f t="shared" si="135"/>
        <v>247812.5</v>
      </c>
      <c r="AO298" s="78">
        <f t="shared" si="135"/>
        <v>49185</v>
      </c>
      <c r="AP298" s="78">
        <f t="shared" si="135"/>
        <v>138000</v>
      </c>
      <c r="AQ298" s="78">
        <f t="shared" si="135"/>
        <v>216061.875</v>
      </c>
      <c r="AR298" s="78">
        <f t="shared" si="135"/>
        <v>731031.25</v>
      </c>
      <c r="AS298" s="78">
        <f t="shared" si="135"/>
        <v>0</v>
      </c>
      <c r="AT298" s="78">
        <f t="shared" si="135"/>
        <v>106511.22000000003</v>
      </c>
      <c r="AU298" s="78">
        <f t="shared" si="135"/>
        <v>386620</v>
      </c>
      <c r="AV298" s="78">
        <f t="shared" si="135"/>
        <v>14250</v>
      </c>
      <c r="AW298" s="78">
        <f t="shared" si="135"/>
        <v>114226.5625</v>
      </c>
      <c r="AX298" s="78">
        <f t="shared" si="135"/>
        <v>15225</v>
      </c>
      <c r="AY298" s="78">
        <f t="shared" si="135"/>
        <v>173921.875</v>
      </c>
      <c r="AZ298" s="78">
        <f t="shared" si="135"/>
        <v>112500</v>
      </c>
      <c r="BA298" s="78">
        <f t="shared" si="135"/>
        <v>56250</v>
      </c>
      <c r="BB298" s="78">
        <f t="shared" si="135"/>
        <v>0</v>
      </c>
      <c r="BC298" s="78">
        <f t="shared" si="135"/>
        <v>0</v>
      </c>
      <c r="BD298" s="1"/>
      <c r="BE298" s="1"/>
    </row>
    <row r="299" spans="1:57" ht="43.2" x14ac:dyDescent="0.3">
      <c r="A299" s="92" t="s">
        <v>336</v>
      </c>
      <c r="B299" s="93" t="s">
        <v>339</v>
      </c>
      <c r="C299" s="94">
        <f t="shared" ref="C299:AH299" si="136">C297/C296</f>
        <v>5.0429053780642423</v>
      </c>
      <c r="D299" s="95">
        <f t="shared" si="136"/>
        <v>0.73121407384450687</v>
      </c>
      <c r="E299" s="95">
        <f t="shared" si="136"/>
        <v>0.4464998017215237</v>
      </c>
      <c r="F299" s="95">
        <f t="shared" si="136"/>
        <v>0.64224170665700997</v>
      </c>
      <c r="G299" s="95">
        <f t="shared" si="136"/>
        <v>0.56777127195714461</v>
      </c>
      <c r="H299" s="95">
        <f t="shared" si="136"/>
        <v>0.61351451308636962</v>
      </c>
      <c r="I299" s="95">
        <f t="shared" si="136"/>
        <v>0.61176611980766871</v>
      </c>
      <c r="J299" s="95">
        <f t="shared" si="136"/>
        <v>0.61903622147758097</v>
      </c>
      <c r="K299" s="95">
        <f t="shared" si="136"/>
        <v>0.5</v>
      </c>
      <c r="L299" s="95">
        <f t="shared" si="136"/>
        <v>0.62168978562421184</v>
      </c>
      <c r="M299" s="95">
        <f t="shared" si="136"/>
        <v>0.5</v>
      </c>
      <c r="N299" s="95">
        <f t="shared" si="136"/>
        <v>0.54025000000000001</v>
      </c>
      <c r="O299" s="95">
        <f t="shared" si="136"/>
        <v>1</v>
      </c>
      <c r="P299" s="95">
        <f t="shared" si="136"/>
        <v>0.59312839059674505</v>
      </c>
      <c r="Q299" s="95">
        <f t="shared" si="136"/>
        <v>0.5</v>
      </c>
      <c r="R299" s="95">
        <f t="shared" si="136"/>
        <v>0.5</v>
      </c>
      <c r="S299" s="95">
        <f t="shared" si="136"/>
        <v>0.5</v>
      </c>
      <c r="T299" s="95">
        <f t="shared" si="136"/>
        <v>0.5</v>
      </c>
      <c r="U299" s="95">
        <f t="shared" si="136"/>
        <v>0.5</v>
      </c>
      <c r="V299" s="95">
        <f t="shared" si="136"/>
        <v>0.5</v>
      </c>
      <c r="W299" s="95">
        <f t="shared" si="136"/>
        <v>0.5</v>
      </c>
      <c r="X299" s="95">
        <f t="shared" si="136"/>
        <v>0.5</v>
      </c>
      <c r="Y299" s="95">
        <f t="shared" si="136"/>
        <v>1</v>
      </c>
      <c r="Z299" s="95">
        <f t="shared" si="136"/>
        <v>1</v>
      </c>
      <c r="AA299" s="95">
        <f t="shared" si="136"/>
        <v>0.5</v>
      </c>
      <c r="AB299" s="95">
        <f t="shared" si="136"/>
        <v>0.5</v>
      </c>
      <c r="AC299" s="95">
        <f t="shared" si="136"/>
        <v>0.5</v>
      </c>
      <c r="AD299" s="95">
        <f t="shared" si="136"/>
        <v>0.5</v>
      </c>
      <c r="AE299" s="95">
        <f t="shared" si="136"/>
        <v>0.5</v>
      </c>
      <c r="AF299" s="95">
        <f t="shared" si="136"/>
        <v>0.55827729747038102</v>
      </c>
      <c r="AG299" s="95">
        <f t="shared" si="136"/>
        <v>0.53157894736842104</v>
      </c>
      <c r="AH299" s="95">
        <f t="shared" si="136"/>
        <v>0.53121922395115229</v>
      </c>
      <c r="AI299" s="95">
        <f t="shared" ref="AI299:BC299" si="137">AI297/AI296</f>
        <v>0.5</v>
      </c>
      <c r="AJ299" s="95">
        <f t="shared" si="137"/>
        <v>0</v>
      </c>
      <c r="AK299" s="95">
        <f t="shared" si="137"/>
        <v>0.5</v>
      </c>
      <c r="AL299" s="95">
        <f t="shared" si="137"/>
        <v>0.79471820859406761</v>
      </c>
      <c r="AM299" s="95">
        <f t="shared" si="137"/>
        <v>0.52626999643910533</v>
      </c>
      <c r="AN299" s="95">
        <f t="shared" si="137"/>
        <v>0.5</v>
      </c>
      <c r="AO299" s="95">
        <f t="shared" si="137"/>
        <v>0.74987286411716847</v>
      </c>
      <c r="AP299" s="95">
        <f t="shared" si="137"/>
        <v>0.5</v>
      </c>
      <c r="AQ299" s="95">
        <f t="shared" si="137"/>
        <v>0.5</v>
      </c>
      <c r="AR299" s="95">
        <f t="shared" si="137"/>
        <v>0.59685313480164059</v>
      </c>
      <c r="AS299" s="95">
        <f t="shared" si="137"/>
        <v>1</v>
      </c>
      <c r="AT299" s="95">
        <f t="shared" si="137"/>
        <v>0.74343760857588326</v>
      </c>
      <c r="AU299" s="95">
        <f t="shared" si="137"/>
        <v>0.5</v>
      </c>
      <c r="AV299" s="95">
        <f t="shared" si="137"/>
        <v>0.5</v>
      </c>
      <c r="AW299" s="95">
        <f t="shared" si="137"/>
        <v>0.51933065947794066</v>
      </c>
      <c r="AX299" s="95">
        <f t="shared" si="137"/>
        <v>0.5</v>
      </c>
      <c r="AY299" s="95">
        <f t="shared" si="137"/>
        <v>0.5</v>
      </c>
      <c r="AZ299" s="95">
        <f t="shared" si="137"/>
        <v>0.5</v>
      </c>
      <c r="BA299" s="95">
        <f t="shared" si="137"/>
        <v>0.5</v>
      </c>
      <c r="BB299" s="95" t="e">
        <f t="shared" si="137"/>
        <v>#DIV/0!</v>
      </c>
      <c r="BC299" s="95">
        <f t="shared" si="137"/>
        <v>1</v>
      </c>
    </row>
    <row r="302" spans="1:57" x14ac:dyDescent="0.3">
      <c r="D302" s="27"/>
    </row>
  </sheetData>
  <pageMargins left="0.7" right="0.7" top="0.75" bottom="0.75" header="0.3" footer="0.3"/>
  <pageSetup paperSize="9" orientation="portrait" horizontalDpi="1200" verticalDpi="1200" r:id="rId1"/>
  <legacyDrawing r:id="rId2"/>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
  <sheetViews>
    <sheetView workbookViewId="0"/>
  </sheetViews>
  <sheetFormatPr defaultRowHeight="15.05"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A3338E7D11A543A734B7A8A46A6C1A" ma:contentTypeVersion="18" ma:contentTypeDescription="Create a new document." ma:contentTypeScope="" ma:versionID="735542faeeea1d5066698eef8103c068">
  <xsd:schema xmlns:xsd="http://www.w3.org/2001/XMLSchema" xmlns:xs="http://www.w3.org/2001/XMLSchema" xmlns:p="http://schemas.microsoft.com/office/2006/metadata/properties" xmlns:ns2="00449bd9-56ac-4c95-9f11-4ccf3c69fbbd" xmlns:ns3="ce625027-c61f-4801-b32c-bbd0e57c2ced" xmlns:ns4="b9c4644f-b87d-45e1-ba85-805c3ecc1a60" targetNamespace="http://schemas.microsoft.com/office/2006/metadata/properties" ma:root="true" ma:fieldsID="332163839fe3f795afcdbbfb53be9838" ns2:_="" ns3:_="" ns4:_="">
    <xsd:import namespace="00449bd9-56ac-4c95-9f11-4ccf3c69fbbd"/>
    <xsd:import namespace="ce625027-c61f-4801-b32c-bbd0e57c2ced"/>
    <xsd:import namespace="b9c4644f-b87d-45e1-ba85-805c3ecc1a6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LengthInSeconds" minOccurs="0"/>
                <xsd:element ref="ns2:lcf76f155ced4ddcb4097134ff3c332f" minOccurs="0"/>
                <xsd:element ref="ns4: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449bd9-56ac-4c95-9f11-4ccf3c69fbb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31220a57-3561-4c6c-81d9-ab175e572526" ma:termSetId="09814cd3-568e-fe90-9814-8d621ff8fb84" ma:anchorId="fba54fb3-c3e1-fe81-a776-ca4b69148c4d" ma:open="true" ma:isKeyword="false">
      <xsd:complexType>
        <xsd:sequence>
          <xsd:element ref="pc:Terms" minOccurs="0" maxOccurs="1"/>
        </xsd:sequence>
      </xsd:complexType>
    </xsd:element>
    <xsd:element name="MediaServiceLocation" ma:index="22" nillable="true" ma:displayName="Location" ma:internalName="MediaServiceLocation" ma:readOnly="true">
      <xsd:simpleType>
        <xsd:restriction base="dms:Text"/>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e625027-c61f-4801-b32c-bbd0e57c2ce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9c4644f-b87d-45e1-ba85-805c3ecc1a60"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9baba432-3a5b-444f-8702-c1032ec0b6fa}" ma:internalName="TaxCatchAll" ma:showField="CatchAllData" ma:web="ce625027-c61f-4801-b32c-bbd0e57c2ce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b9c4644f-b87d-45e1-ba85-805c3ecc1a60" xsi:nil="true"/>
    <lcf76f155ced4ddcb4097134ff3c332f xmlns="00449bd9-56ac-4c95-9f11-4ccf3c69fbbd">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81186C5-1F9A-42C9-A5BA-802B165FC7B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0449bd9-56ac-4c95-9f11-4ccf3c69fbbd"/>
    <ds:schemaRef ds:uri="ce625027-c61f-4801-b32c-bbd0e57c2ced"/>
    <ds:schemaRef ds:uri="b9c4644f-b87d-45e1-ba85-805c3ecc1a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86E891F-90FF-40EF-80D1-DF48E3F0DCA8}">
  <ds:schemaRefs>
    <ds:schemaRef ds:uri="http://schemas.microsoft.com/office/2006/metadata/properties"/>
    <ds:schemaRef ds:uri="http://schemas.microsoft.com/office/infopath/2007/PartnerControls"/>
    <ds:schemaRef ds:uri="b9c4644f-b87d-45e1-ba85-805c3ecc1a60"/>
    <ds:schemaRef ds:uri="00449bd9-56ac-4c95-9f11-4ccf3c69fbbd"/>
  </ds:schemaRefs>
</ds:datastoreItem>
</file>

<file path=customXml/itemProps3.xml><?xml version="1.0" encoding="utf-8"?>
<ds:datastoreItem xmlns:ds="http://schemas.openxmlformats.org/officeDocument/2006/customXml" ds:itemID="{06939F95-92D5-4DFC-AC5C-6059725C47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Directions - start here</vt:lpstr>
      <vt:lpstr>Examples for a week</vt:lpstr>
      <vt:lpstr>Budget template </vt:lpstr>
      <vt:lpstr>COPY </vt:lpstr>
      <vt:lpstr>Sheet1</vt:lpstr>
    </vt:vector>
  </TitlesOfParts>
  <Manager/>
  <Company>ANDRA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Tiihonen Noora</dc:creator>
  <cp:keywords/>
  <dc:description/>
  <cp:lastModifiedBy>Belmans Niels</cp:lastModifiedBy>
  <cp:revision/>
  <dcterms:created xsi:type="dcterms:W3CDTF">2019-05-24T12:16:10Z</dcterms:created>
  <dcterms:modified xsi:type="dcterms:W3CDTF">2024-12-11T12:39:47Z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0x01010013A3338E7D11A543A734B7A8A46A6C1A</vt:lpwstr>
  </property>
  <property fmtid="{D5CDD505-2E9C-101B-9397-08002B2CF9AE}" pid="3" name="ID">
    <vt:lpwstr>89240287</vt:lpwstr>
  </property>
  <property fmtid="{D5CDD505-2E9C-101B-9397-08002B2CF9AE}" pid="4" name="Name">
    <vt:lpwstr>EURAD-2_Template_Mobility Application Budget.xlsx</vt:lpwstr>
  </property>
  <property fmtid="{D5CDD505-2E9C-101B-9397-08002B2CF9AE}" pid="5" name="CreateDate">
    <vt:filetime>2024-12-11T12:28:24Z</vt:filetime>
  </property>
  <property fmtid="{D5CDD505-2E9C-101B-9397-08002B2CF9AE}" pid="6" name="Common Attributes_Reference Number">
    <vt:lpwstr>SCK CEN/89240287</vt:lpwstr>
  </property>
  <property fmtid="{D5CDD505-2E9C-101B-9397-08002B2CF9AE}" pid="7" name="Common Attributes_Short Reference">
    <vt:lpwstr>SCK CEN/89240287</vt:lpwstr>
  </property>
  <property fmtid="{D5CDD505-2E9C-101B-9397-08002B2CF9AE}" pid="8" name="Common Attributes_Alternative Reference">
    <vt:lpwstr> </vt:lpwstr>
  </property>
  <property fmtid="{D5CDD505-2E9C-101B-9397-08002B2CF9AE}" pid="9" name="Common Attributes_Document Type">
    <vt:lpwstr> </vt:lpwstr>
  </property>
  <property fmtid="{D5CDD505-2E9C-101B-9397-08002B2CF9AE}" pid="10" name="Common Attributes_Author_Author Name">
    <vt:lpwstr>Niels Belmans</vt:lpwstr>
  </property>
  <property fmtid="{D5CDD505-2E9C-101B-9397-08002B2CF9AE}" pid="11" name="Common Attributes_Author_Author Affiliation">
    <vt:lpwstr>SCK CEN</vt:lpwstr>
  </property>
  <property fmtid="{D5CDD505-2E9C-101B-9397-08002B2CF9AE}" pid="12" name="Common Attributes_Information Security Classification">
    <vt:lpwstr> </vt:lpwstr>
  </property>
  <property fmtid="{D5CDD505-2E9C-101B-9397-08002B2CF9AE}" pid="13" name="Common Attributes_ISC Motivation">
    <vt:lpwstr> </vt:lpwstr>
  </property>
  <property fmtid="{D5CDD505-2E9C-101B-9397-08002B2CF9AE}" pid="14" name="SuppMarkings">
    <vt:lpwstr> </vt:lpwstr>
  </property>
  <property fmtid="{D5CDD505-2E9C-101B-9397-08002B2CF9AE}" pid="15" name="Security Clearance">
    <vt:lpwstr> </vt:lpwstr>
  </property>
  <property fmtid="{D5CDD505-2E9C-101B-9397-08002B2CF9AE}" pid="16" name="HyperLink">
    <vt:lpwstr>https://ecm.sckcen.be/OTCS/llisapi.dll/open/89240287</vt:lpwstr>
  </property>
</Properties>
</file>